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ek_wojtowicz\Documents\Rejestr wyborców\"/>
    </mc:Choice>
  </mc:AlternateContent>
  <bookViews>
    <workbookView xWindow="0" yWindow="0" windowWidth="28800" windowHeight="9855" tabRatio="500"/>
  </bookViews>
  <sheets>
    <sheet name="rejestr_wyborcow_2025_kw_2_2025" sheetId="1" r:id="rId1"/>
  </sheets>
  <definedNames>
    <definedName name="_xlnm.Print_Area" localSheetId="0">rejestr_wyborcow_2025_kw_2_2025!$A$1:$L$106</definedName>
    <definedName name="_xlnm.Print_Titles" localSheetId="0">rejestr_wyborcow_2025_kw_2_2025!$1:$1</definedName>
  </definedName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105" i="1" l="1"/>
  <c r="A103" i="1"/>
  <c r="A102" i="1"/>
  <c r="A101" i="1"/>
  <c r="A100" i="1"/>
  <c r="A99" i="1"/>
  <c r="A97" i="1"/>
  <c r="A96" i="1"/>
  <c r="A95" i="1"/>
  <c r="A94" i="1"/>
  <c r="A93" i="1"/>
  <c r="A92" i="1"/>
  <c r="A90" i="1"/>
  <c r="A89" i="1"/>
  <c r="A88" i="1"/>
  <c r="A87" i="1"/>
  <c r="A86" i="1"/>
  <c r="A85" i="1"/>
  <c r="A84" i="1"/>
  <c r="A83" i="1"/>
  <c r="A82" i="1"/>
  <c r="A81" i="1"/>
  <c r="A80" i="1"/>
  <c r="A78" i="1"/>
  <c r="A77" i="1"/>
  <c r="A76" i="1"/>
  <c r="A75" i="1"/>
  <c r="A74" i="1"/>
  <c r="A73" i="1"/>
  <c r="A72" i="1"/>
  <c r="A70" i="1"/>
  <c r="A69" i="1"/>
  <c r="A68" i="1"/>
  <c r="A67" i="1"/>
  <c r="A66" i="1"/>
  <c r="A65" i="1"/>
  <c r="A64" i="1"/>
  <c r="A63" i="1"/>
  <c r="A62" i="1"/>
  <c r="A61" i="1"/>
  <c r="A60" i="1"/>
  <c r="A58" i="1"/>
  <c r="A57" i="1"/>
  <c r="A56" i="1"/>
  <c r="A55" i="1"/>
  <c r="A54" i="1"/>
  <c r="A53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0" i="1"/>
  <c r="A19" i="1"/>
  <c r="A18" i="1"/>
  <c r="A17" i="1"/>
  <c r="A16" i="1"/>
  <c r="A15" i="1"/>
  <c r="A14" i="1"/>
  <c r="A13" i="1"/>
  <c r="A12" i="1"/>
  <c r="A11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<sst xmlns="http://schemas.openxmlformats.org/spreadsheetml/2006/main" count="304" uniqueCount="129">
  <si>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</si>
  <si>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</si>
  <si>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</si>
  <si>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</si>
  <si>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</si>
  <si>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</si>
  <si>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</si>
  <si>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</si>
  <si>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</si>
  <si>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</si>
  <si>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</si>
  <si>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</si>
  <si>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janowski</t>
  </si>
  <si>
    <t>gm. Batorz</t>
  </si>
  <si>
    <t>janowski</t>
  </si>
  <si>
    <t>Lublin</t>
  </si>
  <si>
    <t>gm. Chrzanów</t>
  </si>
  <si>
    <t>gm. Dzwola</t>
  </si>
  <si>
    <t>gm. Godziszów</t>
  </si>
  <si>
    <t>gm. Janów Lubelski</t>
  </si>
  <si>
    <t>gm. Modliborzyce</t>
  </si>
  <si>
    <t>gm. Potok Wielki</t>
  </si>
  <si>
    <t>Powiat kraśnicki</t>
  </si>
  <si>
    <t>m. Kraśnik</t>
  </si>
  <si>
    <t>kraśnicki</t>
  </si>
  <si>
    <t>gm. Annopol</t>
  </si>
  <si>
    <t>gm. Dzierzkowice</t>
  </si>
  <si>
    <t>gm. Gościeradów</t>
  </si>
  <si>
    <t>gm. Kraśnik</t>
  </si>
  <si>
    <t>gm. Szastarka</t>
  </si>
  <si>
    <t>gm. Trzydnik Duży</t>
  </si>
  <si>
    <t>gm. Urzędów</t>
  </si>
  <si>
    <t>gm. Wilkołaz</t>
  </si>
  <si>
    <t>gm. Zakrzówek</t>
  </si>
  <si>
    <t>Powiat lubartowski</t>
  </si>
  <si>
    <t>m. Lubartów</t>
  </si>
  <si>
    <t>lubartowski</t>
  </si>
  <si>
    <t>gm. Abramów</t>
  </si>
  <si>
    <t>gm. Firlej</t>
  </si>
  <si>
    <t>gm. Jeziorzany</t>
  </si>
  <si>
    <t>gm. Kamionka</t>
  </si>
  <si>
    <t>gm. Kock</t>
  </si>
  <si>
    <t>gm. Lubartów</t>
  </si>
  <si>
    <t>gm. Michów</t>
  </si>
  <si>
    <t>gm. Niedźwiada</t>
  </si>
  <si>
    <t>gm. Ostrów Lubelski</t>
  </si>
  <si>
    <t>gm. Ostrówek</t>
  </si>
  <si>
    <t>gm. Serniki</t>
  </si>
  <si>
    <t>gm. Uścimów</t>
  </si>
  <si>
    <t>Powiat lubelski</t>
  </si>
  <si>
    <t>gm. Bełżyce</t>
  </si>
  <si>
    <t>lubelski</t>
  </si>
  <si>
    <t>gm. Borzechów</t>
  </si>
  <si>
    <t>gm. Bychawa</t>
  </si>
  <si>
    <t>gm. Garbów</t>
  </si>
  <si>
    <t>gm. Głusk</t>
  </si>
  <si>
    <t>gm. Jabłonna</t>
  </si>
  <si>
    <t>gm. Jastków</t>
  </si>
  <si>
    <t>gm. Konopnica</t>
  </si>
  <si>
    <t>gm. Krzczonów</t>
  </si>
  <si>
    <t>gm. Niedrzwica Duża</t>
  </si>
  <si>
    <t>gm. Niemce</t>
  </si>
  <si>
    <t>gm. Strzyżewice</t>
  </si>
  <si>
    <t>gm. Wojciechów</t>
  </si>
  <si>
    <t>gm. Wólka</t>
  </si>
  <si>
    <t>gm. Wysokie</t>
  </si>
  <si>
    <t>gm. Zakrzew</t>
  </si>
  <si>
    <t>Powiat łęczyński</t>
  </si>
  <si>
    <t>gm. Cyców</t>
  </si>
  <si>
    <t>łęczyński</t>
  </si>
  <si>
    <t>gm. Ludwin</t>
  </si>
  <si>
    <t>gm. Łęczna</t>
  </si>
  <si>
    <t>gm. Milejów</t>
  </si>
  <si>
    <t>gm. Puchaczów</t>
  </si>
  <si>
    <t>gm. Spiczyn</t>
  </si>
  <si>
    <t>Powiat łukowski</t>
  </si>
  <si>
    <t>m. Łuków</t>
  </si>
  <si>
    <t>łukowski</t>
  </si>
  <si>
    <t>m. Stoczek Łukowski</t>
  </si>
  <si>
    <t>gm. Adamów</t>
  </si>
  <si>
    <t>gm. Krzywda</t>
  </si>
  <si>
    <t>gm. Łuków</t>
  </si>
  <si>
    <t>gm. Serokomla</t>
  </si>
  <si>
    <t>gm. Stanin</t>
  </si>
  <si>
    <t>gm. Stoczek Łukowski</t>
  </si>
  <si>
    <t>gm. Trzebieszów</t>
  </si>
  <si>
    <t>gm. Wojcieszków</t>
  </si>
  <si>
    <t>gm. Wola Mysłowska</t>
  </si>
  <si>
    <t>Powiat opolski</t>
  </si>
  <si>
    <t>gm. Chodel</t>
  </si>
  <si>
    <t>opolski</t>
  </si>
  <si>
    <t>gm. Józefów nad Wisłą</t>
  </si>
  <si>
    <t>gm. Karczmiska</t>
  </si>
  <si>
    <t>gm. Łaziska</t>
  </si>
  <si>
    <t>gm. Opole Lubelskie</t>
  </si>
  <si>
    <t>gm. Poniatowa</t>
  </si>
  <si>
    <t>gm. Wilków</t>
  </si>
  <si>
    <t>Powiat puławski</t>
  </si>
  <si>
    <t>m. Puławy</t>
  </si>
  <si>
    <t>puławski</t>
  </si>
  <si>
    <t>gm. Baranów</t>
  </si>
  <si>
    <t>gm. Janowiec</t>
  </si>
  <si>
    <t>gm. Kazimierz Dolny</t>
  </si>
  <si>
    <t>gm. Końskowola</t>
  </si>
  <si>
    <t>gm. Kurów</t>
  </si>
  <si>
    <t>gm. Markuszów</t>
  </si>
  <si>
    <t>gm. Nałęczów</t>
  </si>
  <si>
    <t>gm. Puławy</t>
  </si>
  <si>
    <t>gm. Wąwolnica</t>
  </si>
  <si>
    <t>gm. Żyrzyn</t>
  </si>
  <si>
    <t>Powiat rycki</t>
  </si>
  <si>
    <t>m. Dęblin</t>
  </si>
  <si>
    <t>rycki</t>
  </si>
  <si>
    <t>gm. Kłoczew</t>
  </si>
  <si>
    <t>gm. Nowodwór</t>
  </si>
  <si>
    <t>gm. Ryki</t>
  </si>
  <si>
    <t>gm. Stężyca</t>
  </si>
  <si>
    <t>gm. Ułęż</t>
  </si>
  <si>
    <t>Powiat świdnicki</t>
  </si>
  <si>
    <t>m. Świdnik</t>
  </si>
  <si>
    <t>świdnicki</t>
  </si>
  <si>
    <t>gm. Mełgiew</t>
  </si>
  <si>
    <t>gm. Piaski</t>
  </si>
  <si>
    <t>gm. Rybczewice</t>
  </si>
  <si>
    <t>gm. Trawniki</t>
  </si>
  <si>
    <t>Miasto na prawach powiatu</t>
  </si>
  <si>
    <t>m. Lublin</t>
  </si>
  <si>
    <t>Suma</t>
  </si>
  <si>
    <t>Delegatura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</si>
</sst>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medium">
        <color indexed="64"/>
      </top>
      <bottom/>
      <diagonal/>
    </border>
    <border>
      <left style="double">
        <color rgb="FF3F3F3F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0">
    <xf numFmtId="0" fontId="0" fillId="0" borderId="0" xfId="0"/>
    <xf numFmtId="0" fontId="0" fillId="0" borderId="0" xfId="0" applyAlignment="1"/>
    <xf numFmtId="0" fontId="3" fillId="0" borderId="0" xfId="0" applyFont="1"/>
    <xf numFmtId="0" fontId="2" fillId="2" borderId="4" xfId="1" applyFont="1" applyBorder="1" applyAlignment="1">
      <alignment horizontal="center" vertical="center" wrapText="1"/>
    </xf>
    <xf numFmtId="0" fontId="2" fillId="2" borderId="5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0" borderId="2" xfId="0" applyFont="1" applyBorder="1"/>
    <xf numFmtId="0" fontId="4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2" fillId="2" borderId="3" xfId="1" applyFont="1" applyBorder="1" applyAlignment="1">
      <alignment vertical="center" wrapText="1"/>
    </xf>
    <xf numFmtId="0" fontId="4" fillId="3" borderId="8" xfId="0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7" xfId="0" applyFont="1" applyFill="1" applyBorder="1" applyAlignment="1"/>
    <xf numFmtId="0" fontId="4" fillId="0" borderId="9" xfId="0" applyFont="1" applyFill="1" applyBorder="1" applyAlignment="1"/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" fillId="2" borderId="14" xfId="1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/>
    </xf>
    <xf numFmtId="0" fontId="4" fillId="0" borderId="15" xfId="0" applyFont="1" applyBorder="1"/>
    <xf numFmtId="0" fontId="4" fillId="0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0" fillId="0" borderId="8" xfId="0" applyBorder="1"/>
    <xf numFmtId="0" fontId="0" fillId="0" borderId="8" xfId="0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</cellXfs>
  <cellStyles count="2">
    <cellStyle name="Komórka zaznaczona" xfId="1" builtinId="2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tabSelected="1" zoomScale="85" zoomScaleNormal="85" workbookViewId="0">
      <selection activeCell="O10" sqref="O10"/>
    </sheetView>
  </sheetViews>
  <sheetFormatPr defaultColWidth="25.28515625" defaultRowHeight="12.75" x14ac:dyDescent="0.2"/>
  <cols>
    <col min="1" max="1" width="10.140625" style="1" bestFit="1" customWidth="1"/>
    <col min="2" max="2" width="22.140625" bestFit="1" customWidth="1"/>
    <col min="3" max="3" width="12.140625" bestFit="1" customWidth="1"/>
    <col min="4" max="4" width="11.7109375" customWidth="1"/>
    <col min="5" max="5" width="18.28515625" bestFit="1" customWidth="1"/>
    <col min="6" max="6" width="13" customWidth="1"/>
    <col min="7" max="7" width="22.28515625" bestFit="1" customWidth="1"/>
    <col min="8" max="8" width="17.140625" customWidth="1"/>
    <col min="9" max="10" width="16.42578125" customWidth="1"/>
    <col min="11" max="11" width="16.5703125" customWidth="1"/>
    <col min="12" max="12" width="19.42578125" customWidth="1"/>
    <col min="13" max="13" width="20" customWidth="1"/>
  </cols>
  <sheetData>
    <row r="1" spans="1:13" s="5" customFormat="1" ht="95.25" customHeight="1" x14ac:dyDescent="0.2">
      <c r="A1" s="12" t="s">
        <v>0</v>
      </c>
      <c r="B1" s="3" t="s">
        <v>1</v>
      </c>
      <c r="C1" s="3" t="s">
        <v>2</v>
      </c>
      <c r="D1" s="3" t="s">
        <v>128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19" t="s">
        <v>10</v>
      </c>
      <c r="M1" s="4" t="s">
        <v>11</v>
      </c>
    </row>
    <row r="2" spans="1:13" s="2" customFormat="1" ht="15" x14ac:dyDescent="0.25">
      <c r="A2" s="26" t="s">
        <v>12</v>
      </c>
      <c r="B2" s="27"/>
      <c r="C2" s="8"/>
      <c r="D2" s="8"/>
      <c r="E2" s="8">
        <v>42996</v>
      </c>
      <c r="F2" s="8">
        <v>35705</v>
      </c>
      <c r="G2" s="8">
        <v>35456</v>
      </c>
      <c r="H2" s="8">
        <v>249</v>
      </c>
      <c r="I2" s="8">
        <v>0</v>
      </c>
      <c r="J2" s="8">
        <v>0</v>
      </c>
      <c r="K2" s="8">
        <v>116</v>
      </c>
      <c r="L2" s="20">
        <v>0</v>
      </c>
      <c r="M2" s="13">
        <v>0</v>
      </c>
    </row>
    <row r="3" spans="1:13" ht="15" x14ac:dyDescent="0.25">
      <c r="A3" s="14" t="str">
        <f>"060501"</f>
        <v>060501</v>
      </c>
      <c r="B3" s="9" t="s">
        <v>13</v>
      </c>
      <c r="C3" s="9" t="s">
        <v>14</v>
      </c>
      <c r="D3" s="9" t="s">
        <v>15</v>
      </c>
      <c r="E3" s="9">
        <v>3073</v>
      </c>
      <c r="F3" s="9">
        <v>2543</v>
      </c>
      <c r="G3" s="9">
        <v>2532</v>
      </c>
      <c r="H3" s="9">
        <v>11</v>
      </c>
      <c r="I3" s="9">
        <v>0</v>
      </c>
      <c r="J3" s="9">
        <v>0</v>
      </c>
      <c r="K3" s="9">
        <v>10</v>
      </c>
      <c r="L3" s="21">
        <v>0</v>
      </c>
      <c r="M3" s="24">
        <v>0</v>
      </c>
    </row>
    <row r="4" spans="1:13" ht="15" x14ac:dyDescent="0.25">
      <c r="A4" s="14" t="str">
        <f>"060502"</f>
        <v>060502</v>
      </c>
      <c r="B4" s="9" t="s">
        <v>16</v>
      </c>
      <c r="C4" s="9" t="s">
        <v>14</v>
      </c>
      <c r="D4" s="9" t="s">
        <v>15</v>
      </c>
      <c r="E4" s="9">
        <v>2739</v>
      </c>
      <c r="F4" s="9">
        <v>2252</v>
      </c>
      <c r="G4" s="9">
        <v>2245</v>
      </c>
      <c r="H4" s="9">
        <v>7</v>
      </c>
      <c r="I4" s="9">
        <v>0</v>
      </c>
      <c r="J4" s="9">
        <v>0</v>
      </c>
      <c r="K4" s="9">
        <v>7</v>
      </c>
      <c r="L4" s="21">
        <v>0</v>
      </c>
      <c r="M4" s="24">
        <v>0</v>
      </c>
    </row>
    <row r="5" spans="1:13" ht="15" x14ac:dyDescent="0.25">
      <c r="A5" s="14" t="str">
        <f>"060503"</f>
        <v>060503</v>
      </c>
      <c r="B5" s="9" t="s">
        <v>17</v>
      </c>
      <c r="C5" s="9" t="s">
        <v>14</v>
      </c>
      <c r="D5" s="9" t="s">
        <v>15</v>
      </c>
      <c r="E5" s="9">
        <v>5933</v>
      </c>
      <c r="F5" s="9">
        <v>4910</v>
      </c>
      <c r="G5" s="9">
        <v>4890</v>
      </c>
      <c r="H5" s="9">
        <v>20</v>
      </c>
      <c r="I5" s="9">
        <v>0</v>
      </c>
      <c r="J5" s="9">
        <v>0</v>
      </c>
      <c r="K5" s="9">
        <v>16</v>
      </c>
      <c r="L5" s="21">
        <v>0</v>
      </c>
      <c r="M5" s="24">
        <v>0</v>
      </c>
    </row>
    <row r="6" spans="1:13" ht="15" x14ac:dyDescent="0.25">
      <c r="A6" s="14" t="str">
        <f>"060504"</f>
        <v>060504</v>
      </c>
      <c r="B6" s="9" t="s">
        <v>18</v>
      </c>
      <c r="C6" s="9" t="s">
        <v>14</v>
      </c>
      <c r="D6" s="9" t="s">
        <v>15</v>
      </c>
      <c r="E6" s="9">
        <v>5516</v>
      </c>
      <c r="F6" s="9">
        <v>4551</v>
      </c>
      <c r="G6" s="9">
        <v>4546</v>
      </c>
      <c r="H6" s="9">
        <v>5</v>
      </c>
      <c r="I6" s="9">
        <v>0</v>
      </c>
      <c r="J6" s="9">
        <v>0</v>
      </c>
      <c r="K6" s="9">
        <v>17</v>
      </c>
      <c r="L6" s="21">
        <v>0</v>
      </c>
      <c r="M6" s="24">
        <v>0</v>
      </c>
    </row>
    <row r="7" spans="1:13" ht="15" x14ac:dyDescent="0.25">
      <c r="A7" s="14" t="str">
        <f>"060505"</f>
        <v>060505</v>
      </c>
      <c r="B7" s="9" t="s">
        <v>19</v>
      </c>
      <c r="C7" s="9" t="s">
        <v>14</v>
      </c>
      <c r="D7" s="9" t="s">
        <v>15</v>
      </c>
      <c r="E7" s="9">
        <v>14522</v>
      </c>
      <c r="F7" s="9">
        <v>12207</v>
      </c>
      <c r="G7" s="9">
        <v>12093</v>
      </c>
      <c r="H7" s="9">
        <v>114</v>
      </c>
      <c r="I7" s="9">
        <v>0</v>
      </c>
      <c r="J7" s="9">
        <v>0</v>
      </c>
      <c r="K7" s="9">
        <v>37</v>
      </c>
      <c r="L7" s="21">
        <v>0</v>
      </c>
      <c r="M7" s="24">
        <v>0</v>
      </c>
    </row>
    <row r="8" spans="1:13" ht="15" x14ac:dyDescent="0.25">
      <c r="A8" s="14" t="str">
        <f>"060506"</f>
        <v>060506</v>
      </c>
      <c r="B8" s="9" t="s">
        <v>20</v>
      </c>
      <c r="C8" s="9" t="s">
        <v>14</v>
      </c>
      <c r="D8" s="9" t="s">
        <v>15</v>
      </c>
      <c r="E8" s="9">
        <v>6772</v>
      </c>
      <c r="F8" s="9">
        <v>5563</v>
      </c>
      <c r="G8" s="9">
        <v>5502</v>
      </c>
      <c r="H8" s="9">
        <v>61</v>
      </c>
      <c r="I8" s="9">
        <v>0</v>
      </c>
      <c r="J8" s="9">
        <v>0</v>
      </c>
      <c r="K8" s="9">
        <v>19</v>
      </c>
      <c r="L8" s="21">
        <v>0</v>
      </c>
      <c r="M8" s="24">
        <v>0</v>
      </c>
    </row>
    <row r="9" spans="1:13" ht="15" x14ac:dyDescent="0.25">
      <c r="A9" s="15" t="str">
        <f>"060507"</f>
        <v>060507</v>
      </c>
      <c r="B9" s="10" t="s">
        <v>21</v>
      </c>
      <c r="C9" s="9" t="s">
        <v>14</v>
      </c>
      <c r="D9" s="9" t="s">
        <v>15</v>
      </c>
      <c r="E9" s="9">
        <v>4441</v>
      </c>
      <c r="F9" s="9">
        <v>3679</v>
      </c>
      <c r="G9" s="9">
        <v>3648</v>
      </c>
      <c r="H9" s="9">
        <v>31</v>
      </c>
      <c r="I9" s="9">
        <v>0</v>
      </c>
      <c r="J9" s="9">
        <v>0</v>
      </c>
      <c r="K9" s="9">
        <v>10</v>
      </c>
      <c r="L9" s="21">
        <v>0</v>
      </c>
      <c r="M9" s="24">
        <v>0</v>
      </c>
    </row>
    <row r="10" spans="1:13" s="2" customFormat="1" ht="15" x14ac:dyDescent="0.25">
      <c r="A10" s="26" t="s">
        <v>22</v>
      </c>
      <c r="B10" s="27"/>
      <c r="C10" s="8"/>
      <c r="D10" s="8"/>
      <c r="E10" s="8">
        <v>87949</v>
      </c>
      <c r="F10" s="8">
        <v>73539</v>
      </c>
      <c r="G10" s="8">
        <v>72789</v>
      </c>
      <c r="H10" s="8">
        <v>750</v>
      </c>
      <c r="I10" s="8">
        <v>3</v>
      </c>
      <c r="J10" s="8">
        <v>0</v>
      </c>
      <c r="K10" s="8">
        <v>197</v>
      </c>
      <c r="L10" s="20">
        <v>0</v>
      </c>
      <c r="M10" s="13">
        <v>0</v>
      </c>
    </row>
    <row r="11" spans="1:13" ht="15" x14ac:dyDescent="0.25">
      <c r="A11" s="14" t="str">
        <f>"060701"</f>
        <v>060701</v>
      </c>
      <c r="B11" s="9" t="s">
        <v>23</v>
      </c>
      <c r="C11" s="9" t="s">
        <v>24</v>
      </c>
      <c r="D11" s="9" t="s">
        <v>15</v>
      </c>
      <c r="E11" s="9">
        <v>29794</v>
      </c>
      <c r="F11" s="9">
        <v>25552</v>
      </c>
      <c r="G11" s="9">
        <v>25270</v>
      </c>
      <c r="H11" s="9">
        <v>282</v>
      </c>
      <c r="I11" s="9">
        <v>1</v>
      </c>
      <c r="J11" s="9">
        <v>0</v>
      </c>
      <c r="K11" s="9">
        <v>51</v>
      </c>
      <c r="L11" s="21">
        <v>0</v>
      </c>
      <c r="M11" s="24">
        <v>0</v>
      </c>
    </row>
    <row r="12" spans="1:13" ht="15" x14ac:dyDescent="0.25">
      <c r="A12" s="14" t="str">
        <f>"060702"</f>
        <v>060702</v>
      </c>
      <c r="B12" s="9" t="s">
        <v>25</v>
      </c>
      <c r="C12" s="9" t="s">
        <v>24</v>
      </c>
      <c r="D12" s="9" t="s">
        <v>15</v>
      </c>
      <c r="E12" s="9">
        <v>8096</v>
      </c>
      <c r="F12" s="9">
        <v>6684</v>
      </c>
      <c r="G12" s="9">
        <v>6606</v>
      </c>
      <c r="H12" s="9">
        <v>78</v>
      </c>
      <c r="I12" s="9">
        <v>0</v>
      </c>
      <c r="J12" s="9">
        <v>0</v>
      </c>
      <c r="K12" s="9">
        <v>15</v>
      </c>
      <c r="L12" s="21">
        <v>0</v>
      </c>
      <c r="M12" s="24">
        <v>0</v>
      </c>
    </row>
    <row r="13" spans="1:13" ht="15" x14ac:dyDescent="0.25">
      <c r="A13" s="14" t="str">
        <f>"060703"</f>
        <v>060703</v>
      </c>
      <c r="B13" s="9" t="s">
        <v>26</v>
      </c>
      <c r="C13" s="9" t="s">
        <v>24</v>
      </c>
      <c r="D13" s="9" t="s">
        <v>15</v>
      </c>
      <c r="E13" s="9">
        <v>5156</v>
      </c>
      <c r="F13" s="9">
        <v>4231</v>
      </c>
      <c r="G13" s="9">
        <v>4219</v>
      </c>
      <c r="H13" s="9">
        <v>12</v>
      </c>
      <c r="I13" s="9">
        <v>0</v>
      </c>
      <c r="J13" s="9">
        <v>0</v>
      </c>
      <c r="K13" s="9">
        <v>15</v>
      </c>
      <c r="L13" s="21">
        <v>0</v>
      </c>
      <c r="M13" s="24">
        <v>0</v>
      </c>
    </row>
    <row r="14" spans="1:13" ht="15" x14ac:dyDescent="0.25">
      <c r="A14" s="14" t="str">
        <f>"060704"</f>
        <v>060704</v>
      </c>
      <c r="B14" s="9" t="s">
        <v>27</v>
      </c>
      <c r="C14" s="9" t="s">
        <v>24</v>
      </c>
      <c r="D14" s="9" t="s">
        <v>15</v>
      </c>
      <c r="E14" s="9">
        <v>6804</v>
      </c>
      <c r="F14" s="9">
        <v>5596</v>
      </c>
      <c r="G14" s="9">
        <v>5542</v>
      </c>
      <c r="H14" s="9">
        <v>54</v>
      </c>
      <c r="I14" s="9">
        <v>0</v>
      </c>
      <c r="J14" s="9">
        <v>0</v>
      </c>
      <c r="K14" s="9">
        <v>46</v>
      </c>
      <c r="L14" s="21">
        <v>0</v>
      </c>
      <c r="M14" s="24">
        <v>0</v>
      </c>
    </row>
    <row r="15" spans="1:13" ht="15" x14ac:dyDescent="0.25">
      <c r="A15" s="14" t="str">
        <f>"060705"</f>
        <v>060705</v>
      </c>
      <c r="B15" s="9" t="s">
        <v>28</v>
      </c>
      <c r="C15" s="9" t="s">
        <v>24</v>
      </c>
      <c r="D15" s="9" t="s">
        <v>15</v>
      </c>
      <c r="E15" s="9">
        <v>6985</v>
      </c>
      <c r="F15" s="9">
        <v>5732</v>
      </c>
      <c r="G15" s="9">
        <v>5708</v>
      </c>
      <c r="H15" s="9">
        <v>24</v>
      </c>
      <c r="I15" s="9">
        <v>0</v>
      </c>
      <c r="J15" s="9">
        <v>0</v>
      </c>
      <c r="K15" s="9">
        <v>10</v>
      </c>
      <c r="L15" s="21">
        <v>0</v>
      </c>
      <c r="M15" s="24">
        <v>0</v>
      </c>
    </row>
    <row r="16" spans="1:13" ht="15" x14ac:dyDescent="0.25">
      <c r="A16" s="14" t="str">
        <f>"060706"</f>
        <v>060706</v>
      </c>
      <c r="B16" s="9" t="s">
        <v>29</v>
      </c>
      <c r="C16" s="9" t="s">
        <v>24</v>
      </c>
      <c r="D16" s="9" t="s">
        <v>15</v>
      </c>
      <c r="E16" s="9">
        <v>5456</v>
      </c>
      <c r="F16" s="9">
        <v>4511</v>
      </c>
      <c r="G16" s="9">
        <v>4483</v>
      </c>
      <c r="H16" s="9">
        <v>28</v>
      </c>
      <c r="I16" s="9">
        <v>0</v>
      </c>
      <c r="J16" s="9">
        <v>0</v>
      </c>
      <c r="K16" s="9">
        <v>15</v>
      </c>
      <c r="L16" s="21">
        <v>0</v>
      </c>
      <c r="M16" s="24">
        <v>0</v>
      </c>
    </row>
    <row r="17" spans="1:13" ht="15" x14ac:dyDescent="0.25">
      <c r="A17" s="14" t="str">
        <f>"060707"</f>
        <v>060707</v>
      </c>
      <c r="B17" s="9" t="s">
        <v>30</v>
      </c>
      <c r="C17" s="9" t="s">
        <v>24</v>
      </c>
      <c r="D17" s="9" t="s">
        <v>15</v>
      </c>
      <c r="E17" s="9">
        <v>6003</v>
      </c>
      <c r="F17" s="9">
        <v>5024</v>
      </c>
      <c r="G17" s="9">
        <v>4995</v>
      </c>
      <c r="H17" s="9">
        <v>29</v>
      </c>
      <c r="I17" s="9">
        <v>0</v>
      </c>
      <c r="J17" s="9">
        <v>0</v>
      </c>
      <c r="K17" s="9">
        <v>5</v>
      </c>
      <c r="L17" s="21">
        <v>0</v>
      </c>
      <c r="M17" s="24">
        <v>0</v>
      </c>
    </row>
    <row r="18" spans="1:13" ht="15" x14ac:dyDescent="0.25">
      <c r="A18" s="14" t="str">
        <f>"060708"</f>
        <v>060708</v>
      </c>
      <c r="B18" s="9" t="s">
        <v>31</v>
      </c>
      <c r="C18" s="9" t="s">
        <v>24</v>
      </c>
      <c r="D18" s="9" t="s">
        <v>15</v>
      </c>
      <c r="E18" s="9">
        <v>8185</v>
      </c>
      <c r="F18" s="9">
        <v>6809</v>
      </c>
      <c r="G18" s="9">
        <v>6656</v>
      </c>
      <c r="H18" s="9">
        <v>153</v>
      </c>
      <c r="I18" s="9">
        <v>1</v>
      </c>
      <c r="J18" s="9">
        <v>0</v>
      </c>
      <c r="K18" s="9">
        <v>13</v>
      </c>
      <c r="L18" s="21">
        <v>0</v>
      </c>
      <c r="M18" s="24">
        <v>0</v>
      </c>
    </row>
    <row r="19" spans="1:13" ht="15" x14ac:dyDescent="0.25">
      <c r="A19" s="14" t="str">
        <f>"060709"</f>
        <v>060709</v>
      </c>
      <c r="B19" s="9" t="s">
        <v>32</v>
      </c>
      <c r="C19" s="9" t="s">
        <v>24</v>
      </c>
      <c r="D19" s="9" t="s">
        <v>15</v>
      </c>
      <c r="E19" s="9">
        <v>5348</v>
      </c>
      <c r="F19" s="9">
        <v>4335</v>
      </c>
      <c r="G19" s="9">
        <v>4314</v>
      </c>
      <c r="H19" s="9">
        <v>21</v>
      </c>
      <c r="I19" s="9">
        <v>0</v>
      </c>
      <c r="J19" s="9">
        <v>0</v>
      </c>
      <c r="K19" s="9">
        <v>15</v>
      </c>
      <c r="L19" s="21">
        <v>0</v>
      </c>
      <c r="M19" s="24">
        <v>0</v>
      </c>
    </row>
    <row r="20" spans="1:13" ht="15" x14ac:dyDescent="0.25">
      <c r="A20" s="14" t="str">
        <f>"060710"</f>
        <v>060710</v>
      </c>
      <c r="B20" s="9" t="s">
        <v>33</v>
      </c>
      <c r="C20" s="9" t="s">
        <v>24</v>
      </c>
      <c r="D20" s="9" t="s">
        <v>15</v>
      </c>
      <c r="E20" s="9">
        <v>6122</v>
      </c>
      <c r="F20" s="9">
        <v>5065</v>
      </c>
      <c r="G20" s="9">
        <v>4996</v>
      </c>
      <c r="H20" s="9">
        <v>69</v>
      </c>
      <c r="I20" s="9">
        <v>1</v>
      </c>
      <c r="J20" s="9">
        <v>0</v>
      </c>
      <c r="K20" s="9">
        <v>12</v>
      </c>
      <c r="L20" s="21">
        <v>0</v>
      </c>
      <c r="M20" s="24">
        <v>0</v>
      </c>
    </row>
    <row r="21" spans="1:13" s="2" customFormat="1" ht="15" x14ac:dyDescent="0.25">
      <c r="A21" s="26" t="s">
        <v>34</v>
      </c>
      <c r="B21" s="27"/>
      <c r="C21" s="8"/>
      <c r="D21" s="8"/>
      <c r="E21" s="8">
        <v>84113</v>
      </c>
      <c r="F21" s="8">
        <v>68918</v>
      </c>
      <c r="G21" s="8">
        <v>68045</v>
      </c>
      <c r="H21" s="8">
        <v>873</v>
      </c>
      <c r="I21" s="8">
        <v>5</v>
      </c>
      <c r="J21" s="8">
        <v>0</v>
      </c>
      <c r="K21" s="8">
        <v>198</v>
      </c>
      <c r="L21" s="20">
        <v>0</v>
      </c>
      <c r="M21" s="13">
        <v>0</v>
      </c>
    </row>
    <row r="22" spans="1:13" ht="15" x14ac:dyDescent="0.25">
      <c r="A22" s="14" t="str">
        <f>"060801"</f>
        <v>060801</v>
      </c>
      <c r="B22" s="9" t="s">
        <v>35</v>
      </c>
      <c r="C22" s="9" t="s">
        <v>36</v>
      </c>
      <c r="D22" s="9" t="s">
        <v>15</v>
      </c>
      <c r="E22" s="9">
        <v>19706</v>
      </c>
      <c r="F22" s="9">
        <v>16421</v>
      </c>
      <c r="G22" s="9">
        <v>16308</v>
      </c>
      <c r="H22" s="9">
        <v>113</v>
      </c>
      <c r="I22" s="9">
        <v>0</v>
      </c>
      <c r="J22" s="9">
        <v>0</v>
      </c>
      <c r="K22" s="9">
        <v>30</v>
      </c>
      <c r="L22" s="21">
        <v>0</v>
      </c>
      <c r="M22" s="24">
        <v>0</v>
      </c>
    </row>
    <row r="23" spans="1:13" ht="15" x14ac:dyDescent="0.25">
      <c r="A23" s="14" t="str">
        <f>"060802"</f>
        <v>060802</v>
      </c>
      <c r="B23" s="9" t="s">
        <v>37</v>
      </c>
      <c r="C23" s="9" t="s">
        <v>36</v>
      </c>
      <c r="D23" s="9" t="s">
        <v>15</v>
      </c>
      <c r="E23" s="9">
        <v>3882</v>
      </c>
      <c r="F23" s="9">
        <v>3169</v>
      </c>
      <c r="G23" s="9">
        <v>3157</v>
      </c>
      <c r="H23" s="9">
        <v>12</v>
      </c>
      <c r="I23" s="9">
        <v>0</v>
      </c>
      <c r="J23" s="9">
        <v>0</v>
      </c>
      <c r="K23" s="9">
        <v>5</v>
      </c>
      <c r="L23" s="21">
        <v>0</v>
      </c>
      <c r="M23" s="24">
        <v>0</v>
      </c>
    </row>
    <row r="24" spans="1:13" ht="15" x14ac:dyDescent="0.25">
      <c r="A24" s="14" t="str">
        <f>"060803"</f>
        <v>060803</v>
      </c>
      <c r="B24" s="9" t="s">
        <v>38</v>
      </c>
      <c r="C24" s="9" t="s">
        <v>36</v>
      </c>
      <c r="D24" s="9" t="s">
        <v>15</v>
      </c>
      <c r="E24" s="9">
        <v>5669</v>
      </c>
      <c r="F24" s="9">
        <v>4630</v>
      </c>
      <c r="G24" s="9">
        <v>4568</v>
      </c>
      <c r="H24" s="9">
        <v>62</v>
      </c>
      <c r="I24" s="9">
        <v>0</v>
      </c>
      <c r="J24" s="9">
        <v>0</v>
      </c>
      <c r="K24" s="9">
        <v>10</v>
      </c>
      <c r="L24" s="21">
        <v>0</v>
      </c>
      <c r="M24" s="24">
        <v>0</v>
      </c>
    </row>
    <row r="25" spans="1:13" ht="15" x14ac:dyDescent="0.25">
      <c r="A25" s="14" t="str">
        <f>"060804"</f>
        <v>060804</v>
      </c>
      <c r="B25" s="9" t="s">
        <v>39</v>
      </c>
      <c r="C25" s="9" t="s">
        <v>36</v>
      </c>
      <c r="D25" s="9" t="s">
        <v>15</v>
      </c>
      <c r="E25" s="9">
        <v>2549</v>
      </c>
      <c r="F25" s="9">
        <v>2098</v>
      </c>
      <c r="G25" s="9">
        <v>2062</v>
      </c>
      <c r="H25" s="9">
        <v>36</v>
      </c>
      <c r="I25" s="9">
        <v>0</v>
      </c>
      <c r="J25" s="9">
        <v>0</v>
      </c>
      <c r="K25" s="9">
        <v>4</v>
      </c>
      <c r="L25" s="21">
        <v>0</v>
      </c>
      <c r="M25" s="24">
        <v>0</v>
      </c>
    </row>
    <row r="26" spans="1:13" ht="15" x14ac:dyDescent="0.25">
      <c r="A26" s="14" t="str">
        <f>"060805"</f>
        <v>060805</v>
      </c>
      <c r="B26" s="9" t="s">
        <v>40</v>
      </c>
      <c r="C26" s="9" t="s">
        <v>36</v>
      </c>
      <c r="D26" s="9" t="s">
        <v>15</v>
      </c>
      <c r="E26" s="9">
        <v>6410</v>
      </c>
      <c r="F26" s="9">
        <v>5226</v>
      </c>
      <c r="G26" s="9">
        <v>5159</v>
      </c>
      <c r="H26" s="9">
        <v>67</v>
      </c>
      <c r="I26" s="9">
        <v>0</v>
      </c>
      <c r="J26" s="9">
        <v>0</v>
      </c>
      <c r="K26" s="9">
        <v>9</v>
      </c>
      <c r="L26" s="21">
        <v>0</v>
      </c>
      <c r="M26" s="24">
        <v>0</v>
      </c>
    </row>
    <row r="27" spans="1:13" ht="15" x14ac:dyDescent="0.25">
      <c r="A27" s="14" t="str">
        <f>"060806"</f>
        <v>060806</v>
      </c>
      <c r="B27" s="9" t="s">
        <v>41</v>
      </c>
      <c r="C27" s="9" t="s">
        <v>36</v>
      </c>
      <c r="D27" s="9" t="s">
        <v>15</v>
      </c>
      <c r="E27" s="9">
        <v>5985</v>
      </c>
      <c r="F27" s="9">
        <v>4923</v>
      </c>
      <c r="G27" s="9">
        <v>4881</v>
      </c>
      <c r="H27" s="9">
        <v>42</v>
      </c>
      <c r="I27" s="9">
        <v>0</v>
      </c>
      <c r="J27" s="9">
        <v>0</v>
      </c>
      <c r="K27" s="9">
        <v>19</v>
      </c>
      <c r="L27" s="21">
        <v>0</v>
      </c>
      <c r="M27" s="24">
        <v>0</v>
      </c>
    </row>
    <row r="28" spans="1:13" ht="15" x14ac:dyDescent="0.25">
      <c r="A28" s="14" t="str">
        <f>"060807"</f>
        <v>060807</v>
      </c>
      <c r="B28" s="9" t="s">
        <v>42</v>
      </c>
      <c r="C28" s="9" t="s">
        <v>36</v>
      </c>
      <c r="D28" s="9" t="s">
        <v>15</v>
      </c>
      <c r="E28" s="9">
        <v>11654</v>
      </c>
      <c r="F28" s="9">
        <v>9315</v>
      </c>
      <c r="G28" s="9">
        <v>9204</v>
      </c>
      <c r="H28" s="9">
        <v>111</v>
      </c>
      <c r="I28" s="9">
        <v>2</v>
      </c>
      <c r="J28" s="9">
        <v>0</v>
      </c>
      <c r="K28" s="9">
        <v>32</v>
      </c>
      <c r="L28" s="21">
        <v>0</v>
      </c>
      <c r="M28" s="24">
        <v>0</v>
      </c>
    </row>
    <row r="29" spans="1:13" ht="15" x14ac:dyDescent="0.25">
      <c r="A29" s="14" t="str">
        <f>"060808"</f>
        <v>060808</v>
      </c>
      <c r="B29" s="9" t="s">
        <v>43</v>
      </c>
      <c r="C29" s="9" t="s">
        <v>36</v>
      </c>
      <c r="D29" s="9" t="s">
        <v>15</v>
      </c>
      <c r="E29" s="9">
        <v>5574</v>
      </c>
      <c r="F29" s="9">
        <v>4670</v>
      </c>
      <c r="G29" s="9">
        <v>4549</v>
      </c>
      <c r="H29" s="9">
        <v>121</v>
      </c>
      <c r="I29" s="9">
        <v>1</v>
      </c>
      <c r="J29" s="9">
        <v>0</v>
      </c>
      <c r="K29" s="9">
        <v>9</v>
      </c>
      <c r="L29" s="21">
        <v>0</v>
      </c>
      <c r="M29" s="24">
        <v>0</v>
      </c>
    </row>
    <row r="30" spans="1:13" ht="15" x14ac:dyDescent="0.25">
      <c r="A30" s="14" t="str">
        <f>"060809"</f>
        <v>060809</v>
      </c>
      <c r="B30" s="9" t="s">
        <v>44</v>
      </c>
      <c r="C30" s="9" t="s">
        <v>36</v>
      </c>
      <c r="D30" s="9" t="s">
        <v>15</v>
      </c>
      <c r="E30" s="9">
        <v>6144</v>
      </c>
      <c r="F30" s="9">
        <v>5020</v>
      </c>
      <c r="G30" s="9">
        <v>4980</v>
      </c>
      <c r="H30" s="9">
        <v>40</v>
      </c>
      <c r="I30" s="9">
        <v>0</v>
      </c>
      <c r="J30" s="9">
        <v>0</v>
      </c>
      <c r="K30" s="9">
        <v>8</v>
      </c>
      <c r="L30" s="21">
        <v>0</v>
      </c>
      <c r="M30" s="24">
        <v>0</v>
      </c>
    </row>
    <row r="31" spans="1:13" ht="15" x14ac:dyDescent="0.25">
      <c r="A31" s="14" t="str">
        <f>"060810"</f>
        <v>060810</v>
      </c>
      <c r="B31" s="9" t="s">
        <v>45</v>
      </c>
      <c r="C31" s="9" t="s">
        <v>36</v>
      </c>
      <c r="D31" s="9" t="s">
        <v>15</v>
      </c>
      <c r="E31" s="9">
        <v>4989</v>
      </c>
      <c r="F31" s="9">
        <v>4054</v>
      </c>
      <c r="G31" s="9">
        <v>3979</v>
      </c>
      <c r="H31" s="9">
        <v>75</v>
      </c>
      <c r="I31" s="9">
        <v>0</v>
      </c>
      <c r="J31" s="9">
        <v>0</v>
      </c>
      <c r="K31" s="9">
        <v>43</v>
      </c>
      <c r="L31" s="21">
        <v>0</v>
      </c>
      <c r="M31" s="24">
        <v>0</v>
      </c>
    </row>
    <row r="32" spans="1:13" ht="15" x14ac:dyDescent="0.25">
      <c r="A32" s="14" t="str">
        <f>"060811"</f>
        <v>060811</v>
      </c>
      <c r="B32" s="9" t="s">
        <v>46</v>
      </c>
      <c r="C32" s="9" t="s">
        <v>36</v>
      </c>
      <c r="D32" s="9" t="s">
        <v>15</v>
      </c>
      <c r="E32" s="9">
        <v>3697</v>
      </c>
      <c r="F32" s="9">
        <v>2987</v>
      </c>
      <c r="G32" s="9">
        <v>2941</v>
      </c>
      <c r="H32" s="9">
        <v>46</v>
      </c>
      <c r="I32" s="9">
        <v>0</v>
      </c>
      <c r="J32" s="9">
        <v>0</v>
      </c>
      <c r="K32" s="9">
        <v>10</v>
      </c>
      <c r="L32" s="21">
        <v>0</v>
      </c>
      <c r="M32" s="24">
        <v>0</v>
      </c>
    </row>
    <row r="33" spans="1:13" ht="15" x14ac:dyDescent="0.25">
      <c r="A33" s="14" t="str">
        <f>"060812"</f>
        <v>060812</v>
      </c>
      <c r="B33" s="9" t="s">
        <v>47</v>
      </c>
      <c r="C33" s="9" t="s">
        <v>36</v>
      </c>
      <c r="D33" s="9" t="s">
        <v>15</v>
      </c>
      <c r="E33" s="9">
        <v>4798</v>
      </c>
      <c r="F33" s="9">
        <v>3889</v>
      </c>
      <c r="G33" s="9">
        <v>3828</v>
      </c>
      <c r="H33" s="9">
        <v>61</v>
      </c>
      <c r="I33" s="9">
        <v>0</v>
      </c>
      <c r="J33" s="9">
        <v>0</v>
      </c>
      <c r="K33" s="9">
        <v>11</v>
      </c>
      <c r="L33" s="21">
        <v>0</v>
      </c>
      <c r="M33" s="24">
        <v>0</v>
      </c>
    </row>
    <row r="34" spans="1:13" ht="15" x14ac:dyDescent="0.25">
      <c r="A34" s="14" t="str">
        <f>"060813"</f>
        <v>060813</v>
      </c>
      <c r="B34" s="9" t="s">
        <v>48</v>
      </c>
      <c r="C34" s="9" t="s">
        <v>36</v>
      </c>
      <c r="D34" s="9" t="s">
        <v>15</v>
      </c>
      <c r="E34" s="9">
        <v>3056</v>
      </c>
      <c r="F34" s="9">
        <v>2516</v>
      </c>
      <c r="G34" s="9">
        <v>2429</v>
      </c>
      <c r="H34" s="9">
        <v>87</v>
      </c>
      <c r="I34" s="9">
        <v>2</v>
      </c>
      <c r="J34" s="9">
        <v>0</v>
      </c>
      <c r="K34" s="9">
        <v>8</v>
      </c>
      <c r="L34" s="21">
        <v>0</v>
      </c>
      <c r="M34" s="24">
        <v>0</v>
      </c>
    </row>
    <row r="35" spans="1:13" s="2" customFormat="1" ht="15" x14ac:dyDescent="0.25">
      <c r="A35" s="26" t="s">
        <v>49</v>
      </c>
      <c r="B35" s="27"/>
      <c r="C35" s="8"/>
      <c r="D35" s="8"/>
      <c r="E35" s="8">
        <v>158539</v>
      </c>
      <c r="F35" s="8">
        <v>126834</v>
      </c>
      <c r="G35" s="8">
        <v>124285</v>
      </c>
      <c r="H35" s="8">
        <v>2549</v>
      </c>
      <c r="I35" s="8">
        <v>7</v>
      </c>
      <c r="J35" s="8">
        <v>0</v>
      </c>
      <c r="K35" s="8">
        <v>331</v>
      </c>
      <c r="L35" s="20">
        <v>0</v>
      </c>
      <c r="M35" s="13">
        <v>0</v>
      </c>
    </row>
    <row r="36" spans="1:13" ht="15" x14ac:dyDescent="0.25">
      <c r="A36" s="14" t="str">
        <f>"060901"</f>
        <v>060901</v>
      </c>
      <c r="B36" s="9" t="s">
        <v>50</v>
      </c>
      <c r="C36" s="9" t="s">
        <v>51</v>
      </c>
      <c r="D36" s="9" t="s">
        <v>15</v>
      </c>
      <c r="E36" s="9">
        <v>12506</v>
      </c>
      <c r="F36" s="9">
        <v>10155</v>
      </c>
      <c r="G36" s="9">
        <v>10062</v>
      </c>
      <c r="H36" s="9">
        <v>93</v>
      </c>
      <c r="I36" s="9">
        <v>0</v>
      </c>
      <c r="J36" s="9">
        <v>0</v>
      </c>
      <c r="K36" s="9">
        <v>67</v>
      </c>
      <c r="L36" s="21">
        <v>0</v>
      </c>
      <c r="M36" s="24">
        <v>0</v>
      </c>
    </row>
    <row r="37" spans="1:13" ht="15" x14ac:dyDescent="0.25">
      <c r="A37" s="14" t="str">
        <f>"060902"</f>
        <v>060902</v>
      </c>
      <c r="B37" s="9" t="s">
        <v>52</v>
      </c>
      <c r="C37" s="9" t="s">
        <v>51</v>
      </c>
      <c r="D37" s="9" t="s">
        <v>15</v>
      </c>
      <c r="E37" s="9">
        <v>3788</v>
      </c>
      <c r="F37" s="9">
        <v>3012</v>
      </c>
      <c r="G37" s="9">
        <v>2926</v>
      </c>
      <c r="H37" s="9">
        <v>86</v>
      </c>
      <c r="I37" s="9">
        <v>0</v>
      </c>
      <c r="J37" s="9">
        <v>0</v>
      </c>
      <c r="K37" s="9">
        <v>6</v>
      </c>
      <c r="L37" s="21">
        <v>0</v>
      </c>
      <c r="M37" s="24">
        <v>0</v>
      </c>
    </row>
    <row r="38" spans="1:13" ht="15" x14ac:dyDescent="0.25">
      <c r="A38" s="14" t="str">
        <f>"060903"</f>
        <v>060903</v>
      </c>
      <c r="B38" s="9" t="s">
        <v>53</v>
      </c>
      <c r="C38" s="9" t="s">
        <v>51</v>
      </c>
      <c r="D38" s="9" t="s">
        <v>15</v>
      </c>
      <c r="E38" s="9">
        <v>10876</v>
      </c>
      <c r="F38" s="9">
        <v>9004</v>
      </c>
      <c r="G38" s="9">
        <v>8964</v>
      </c>
      <c r="H38" s="9">
        <v>40</v>
      </c>
      <c r="I38" s="9">
        <v>0</v>
      </c>
      <c r="J38" s="9">
        <v>0</v>
      </c>
      <c r="K38" s="9">
        <v>15</v>
      </c>
      <c r="L38" s="21">
        <v>0</v>
      </c>
      <c r="M38" s="24">
        <v>0</v>
      </c>
    </row>
    <row r="39" spans="1:13" ht="15" x14ac:dyDescent="0.25">
      <c r="A39" s="14" t="str">
        <f>"060904"</f>
        <v>060904</v>
      </c>
      <c r="B39" s="9" t="s">
        <v>54</v>
      </c>
      <c r="C39" s="9" t="s">
        <v>51</v>
      </c>
      <c r="D39" s="9" t="s">
        <v>15</v>
      </c>
      <c r="E39" s="9">
        <v>8956</v>
      </c>
      <c r="F39" s="9">
        <v>7191</v>
      </c>
      <c r="G39" s="9">
        <v>7093</v>
      </c>
      <c r="H39" s="9">
        <v>98</v>
      </c>
      <c r="I39" s="9">
        <v>0</v>
      </c>
      <c r="J39" s="9">
        <v>0</v>
      </c>
      <c r="K39" s="9">
        <v>11</v>
      </c>
      <c r="L39" s="21">
        <v>0</v>
      </c>
      <c r="M39" s="24">
        <v>0</v>
      </c>
    </row>
    <row r="40" spans="1:13" ht="15" x14ac:dyDescent="0.25">
      <c r="A40" s="14" t="str">
        <f>"060905"</f>
        <v>060905</v>
      </c>
      <c r="B40" s="9" t="s">
        <v>55</v>
      </c>
      <c r="C40" s="9" t="s">
        <v>51</v>
      </c>
      <c r="D40" s="9" t="s">
        <v>15</v>
      </c>
      <c r="E40" s="9">
        <v>13853</v>
      </c>
      <c r="F40" s="9">
        <v>10554</v>
      </c>
      <c r="G40" s="9">
        <v>10204</v>
      </c>
      <c r="H40" s="9">
        <v>350</v>
      </c>
      <c r="I40" s="9">
        <v>0</v>
      </c>
      <c r="J40" s="9">
        <v>0</v>
      </c>
      <c r="K40" s="9">
        <v>13</v>
      </c>
      <c r="L40" s="21">
        <v>0</v>
      </c>
      <c r="M40" s="24">
        <v>0</v>
      </c>
    </row>
    <row r="41" spans="1:13" ht="15" x14ac:dyDescent="0.25">
      <c r="A41" s="14" t="str">
        <f>"060906"</f>
        <v>060906</v>
      </c>
      <c r="B41" s="9" t="s">
        <v>56</v>
      </c>
      <c r="C41" s="9" t="s">
        <v>51</v>
      </c>
      <c r="D41" s="9" t="s">
        <v>15</v>
      </c>
      <c r="E41" s="9">
        <v>8065</v>
      </c>
      <c r="F41" s="9">
        <v>6523</v>
      </c>
      <c r="G41" s="9">
        <v>6403</v>
      </c>
      <c r="H41" s="9">
        <v>120</v>
      </c>
      <c r="I41" s="9">
        <v>0</v>
      </c>
      <c r="J41" s="9">
        <v>0</v>
      </c>
      <c r="K41" s="9">
        <v>13</v>
      </c>
      <c r="L41" s="21">
        <v>0</v>
      </c>
      <c r="M41" s="24">
        <v>0</v>
      </c>
    </row>
    <row r="42" spans="1:13" ht="15" x14ac:dyDescent="0.25">
      <c r="A42" s="14" t="str">
        <f>"060907"</f>
        <v>060907</v>
      </c>
      <c r="B42" s="9" t="s">
        <v>57</v>
      </c>
      <c r="C42" s="9" t="s">
        <v>51</v>
      </c>
      <c r="D42" s="9" t="s">
        <v>15</v>
      </c>
      <c r="E42" s="9">
        <v>14622</v>
      </c>
      <c r="F42" s="9">
        <v>11640</v>
      </c>
      <c r="G42" s="9">
        <v>11423</v>
      </c>
      <c r="H42" s="9">
        <v>217</v>
      </c>
      <c r="I42" s="9">
        <v>3</v>
      </c>
      <c r="J42" s="9">
        <v>0</v>
      </c>
      <c r="K42" s="9">
        <v>29</v>
      </c>
      <c r="L42" s="21">
        <v>0</v>
      </c>
      <c r="M42" s="24">
        <v>0</v>
      </c>
    </row>
    <row r="43" spans="1:13" ht="15" x14ac:dyDescent="0.25">
      <c r="A43" s="14" t="str">
        <f>"060908"</f>
        <v>060908</v>
      </c>
      <c r="B43" s="9" t="s">
        <v>58</v>
      </c>
      <c r="C43" s="9" t="s">
        <v>51</v>
      </c>
      <c r="D43" s="9" t="s">
        <v>15</v>
      </c>
      <c r="E43" s="9">
        <v>14560</v>
      </c>
      <c r="F43" s="9">
        <v>11656</v>
      </c>
      <c r="G43" s="9">
        <v>11353</v>
      </c>
      <c r="H43" s="9">
        <v>303</v>
      </c>
      <c r="I43" s="9">
        <v>1</v>
      </c>
      <c r="J43" s="9">
        <v>0</v>
      </c>
      <c r="K43" s="9">
        <v>22</v>
      </c>
      <c r="L43" s="21">
        <v>0</v>
      </c>
      <c r="M43" s="24">
        <v>0</v>
      </c>
    </row>
    <row r="44" spans="1:13" ht="15" x14ac:dyDescent="0.25">
      <c r="A44" s="14" t="str">
        <f>"060909"</f>
        <v>060909</v>
      </c>
      <c r="B44" s="9" t="s">
        <v>59</v>
      </c>
      <c r="C44" s="9" t="s">
        <v>51</v>
      </c>
      <c r="D44" s="9" t="s">
        <v>15</v>
      </c>
      <c r="E44" s="9">
        <v>4203</v>
      </c>
      <c r="F44" s="9">
        <v>3540</v>
      </c>
      <c r="G44" s="9">
        <v>3405</v>
      </c>
      <c r="H44" s="9">
        <v>135</v>
      </c>
      <c r="I44" s="9">
        <v>0</v>
      </c>
      <c r="J44" s="9">
        <v>0</v>
      </c>
      <c r="K44" s="9">
        <v>7</v>
      </c>
      <c r="L44" s="21">
        <v>0</v>
      </c>
      <c r="M44" s="24">
        <v>0</v>
      </c>
    </row>
    <row r="45" spans="1:13" ht="15" x14ac:dyDescent="0.25">
      <c r="A45" s="14" t="str">
        <f>"060910"</f>
        <v>060910</v>
      </c>
      <c r="B45" s="9" t="s">
        <v>60</v>
      </c>
      <c r="C45" s="9" t="s">
        <v>51</v>
      </c>
      <c r="D45" s="9" t="s">
        <v>15</v>
      </c>
      <c r="E45" s="9">
        <v>12000</v>
      </c>
      <c r="F45" s="9">
        <v>9507</v>
      </c>
      <c r="G45" s="9">
        <v>9378</v>
      </c>
      <c r="H45" s="9">
        <v>129</v>
      </c>
      <c r="I45" s="9">
        <v>0</v>
      </c>
      <c r="J45" s="9">
        <v>0</v>
      </c>
      <c r="K45" s="9">
        <v>24</v>
      </c>
      <c r="L45" s="21">
        <v>0</v>
      </c>
      <c r="M45" s="24">
        <v>0</v>
      </c>
    </row>
    <row r="46" spans="1:13" ht="15" x14ac:dyDescent="0.25">
      <c r="A46" s="14" t="str">
        <f>"060911"</f>
        <v>060911</v>
      </c>
      <c r="B46" s="9" t="s">
        <v>61</v>
      </c>
      <c r="C46" s="9" t="s">
        <v>51</v>
      </c>
      <c r="D46" s="9" t="s">
        <v>15</v>
      </c>
      <c r="E46" s="9">
        <v>21198</v>
      </c>
      <c r="F46" s="9">
        <v>16824</v>
      </c>
      <c r="G46" s="9">
        <v>16314</v>
      </c>
      <c r="H46" s="9">
        <v>510</v>
      </c>
      <c r="I46" s="9">
        <v>2</v>
      </c>
      <c r="J46" s="9">
        <v>0</v>
      </c>
      <c r="K46" s="9">
        <v>25</v>
      </c>
      <c r="L46" s="21">
        <v>0</v>
      </c>
      <c r="M46" s="24">
        <v>0</v>
      </c>
    </row>
    <row r="47" spans="1:13" ht="15" x14ac:dyDescent="0.25">
      <c r="A47" s="14" t="str">
        <f>"060912"</f>
        <v>060912</v>
      </c>
      <c r="B47" s="9" t="s">
        <v>62</v>
      </c>
      <c r="C47" s="9" t="s">
        <v>51</v>
      </c>
      <c r="D47" s="9" t="s">
        <v>15</v>
      </c>
      <c r="E47" s="9">
        <v>7987</v>
      </c>
      <c r="F47" s="9">
        <v>6445</v>
      </c>
      <c r="G47" s="9">
        <v>6364</v>
      </c>
      <c r="H47" s="9">
        <v>81</v>
      </c>
      <c r="I47" s="9">
        <v>0</v>
      </c>
      <c r="J47" s="9">
        <v>0</v>
      </c>
      <c r="K47" s="9">
        <v>45</v>
      </c>
      <c r="L47" s="21">
        <v>0</v>
      </c>
      <c r="M47" s="24">
        <v>0</v>
      </c>
    </row>
    <row r="48" spans="1:13" ht="15" x14ac:dyDescent="0.25">
      <c r="A48" s="14" t="str">
        <f>"060913"</f>
        <v>060913</v>
      </c>
      <c r="B48" s="9" t="s">
        <v>63</v>
      </c>
      <c r="C48" s="9" t="s">
        <v>51</v>
      </c>
      <c r="D48" s="9" t="s">
        <v>15</v>
      </c>
      <c r="E48" s="9">
        <v>5856</v>
      </c>
      <c r="F48" s="9">
        <v>4764</v>
      </c>
      <c r="G48" s="9">
        <v>4696</v>
      </c>
      <c r="H48" s="9">
        <v>68</v>
      </c>
      <c r="I48" s="9">
        <v>0</v>
      </c>
      <c r="J48" s="9">
        <v>0</v>
      </c>
      <c r="K48" s="9">
        <v>17</v>
      </c>
      <c r="L48" s="21">
        <v>0</v>
      </c>
      <c r="M48" s="24">
        <v>0</v>
      </c>
    </row>
    <row r="49" spans="1:13" ht="15" x14ac:dyDescent="0.25">
      <c r="A49" s="14" t="str">
        <f>"060914"</f>
        <v>060914</v>
      </c>
      <c r="B49" s="9" t="s">
        <v>64</v>
      </c>
      <c r="C49" s="9" t="s">
        <v>51</v>
      </c>
      <c r="D49" s="9" t="s">
        <v>15</v>
      </c>
      <c r="E49" s="9">
        <v>13231</v>
      </c>
      <c r="F49" s="9">
        <v>10290</v>
      </c>
      <c r="G49" s="9">
        <v>10096</v>
      </c>
      <c r="H49" s="9">
        <v>194</v>
      </c>
      <c r="I49" s="9">
        <v>1</v>
      </c>
      <c r="J49" s="9">
        <v>0</v>
      </c>
      <c r="K49" s="9">
        <v>14</v>
      </c>
      <c r="L49" s="21">
        <v>0</v>
      </c>
      <c r="M49" s="24">
        <v>0</v>
      </c>
    </row>
    <row r="50" spans="1:13" ht="15" x14ac:dyDescent="0.25">
      <c r="A50" s="14" t="str">
        <f>"060915"</f>
        <v>060915</v>
      </c>
      <c r="B50" s="9" t="s">
        <v>65</v>
      </c>
      <c r="C50" s="9" t="s">
        <v>51</v>
      </c>
      <c r="D50" s="9" t="s">
        <v>15</v>
      </c>
      <c r="E50" s="9">
        <v>4093</v>
      </c>
      <c r="F50" s="9">
        <v>3474</v>
      </c>
      <c r="G50" s="9">
        <v>3390</v>
      </c>
      <c r="H50" s="9">
        <v>84</v>
      </c>
      <c r="I50" s="9">
        <v>0</v>
      </c>
      <c r="J50" s="9">
        <v>0</v>
      </c>
      <c r="K50" s="9">
        <v>12</v>
      </c>
      <c r="L50" s="21">
        <v>0</v>
      </c>
      <c r="M50" s="24">
        <v>0</v>
      </c>
    </row>
    <row r="51" spans="1:13" ht="15" x14ac:dyDescent="0.25">
      <c r="A51" s="14" t="str">
        <f>"060916"</f>
        <v>060916</v>
      </c>
      <c r="B51" s="9" t="s">
        <v>66</v>
      </c>
      <c r="C51" s="9" t="s">
        <v>51</v>
      </c>
      <c r="D51" s="9" t="s">
        <v>15</v>
      </c>
      <c r="E51" s="9">
        <v>2745</v>
      </c>
      <c r="F51" s="9">
        <v>2255</v>
      </c>
      <c r="G51" s="9">
        <v>2214</v>
      </c>
      <c r="H51" s="9">
        <v>41</v>
      </c>
      <c r="I51" s="9">
        <v>0</v>
      </c>
      <c r="J51" s="9">
        <v>0</v>
      </c>
      <c r="K51" s="9">
        <v>11</v>
      </c>
      <c r="L51" s="21">
        <v>0</v>
      </c>
      <c r="M51" s="24">
        <v>0</v>
      </c>
    </row>
    <row r="52" spans="1:13" s="2" customFormat="1" ht="15" x14ac:dyDescent="0.25">
      <c r="A52" s="26" t="s">
        <v>67</v>
      </c>
      <c r="B52" s="27"/>
      <c r="C52" s="8"/>
      <c r="D52" s="8"/>
      <c r="E52" s="8">
        <v>54578</v>
      </c>
      <c r="F52" s="8">
        <v>43715</v>
      </c>
      <c r="G52" s="8">
        <v>43257</v>
      </c>
      <c r="H52" s="8">
        <v>458</v>
      </c>
      <c r="I52" s="8">
        <v>2</v>
      </c>
      <c r="J52" s="8">
        <v>0</v>
      </c>
      <c r="K52" s="8">
        <v>89</v>
      </c>
      <c r="L52" s="20">
        <v>0</v>
      </c>
      <c r="M52" s="13">
        <v>0</v>
      </c>
    </row>
    <row r="53" spans="1:13" ht="15" x14ac:dyDescent="0.25">
      <c r="A53" s="14" t="str">
        <f>"061001"</f>
        <v>061001</v>
      </c>
      <c r="B53" s="9" t="s">
        <v>68</v>
      </c>
      <c r="C53" s="9" t="s">
        <v>69</v>
      </c>
      <c r="D53" s="9" t="s">
        <v>15</v>
      </c>
      <c r="E53" s="9">
        <v>7626</v>
      </c>
      <c r="F53" s="9">
        <v>5995</v>
      </c>
      <c r="G53" s="9">
        <v>5928</v>
      </c>
      <c r="H53" s="9">
        <v>67</v>
      </c>
      <c r="I53" s="9">
        <v>0</v>
      </c>
      <c r="J53" s="9">
        <v>0</v>
      </c>
      <c r="K53" s="9">
        <v>15</v>
      </c>
      <c r="L53" s="21">
        <v>0</v>
      </c>
      <c r="M53" s="24">
        <v>0</v>
      </c>
    </row>
    <row r="54" spans="1:13" ht="15" x14ac:dyDescent="0.25">
      <c r="A54" s="14" t="str">
        <f>"061002"</f>
        <v>061002</v>
      </c>
      <c r="B54" s="9" t="s">
        <v>70</v>
      </c>
      <c r="C54" s="9" t="s">
        <v>69</v>
      </c>
      <c r="D54" s="9" t="s">
        <v>15</v>
      </c>
      <c r="E54" s="9">
        <v>5652</v>
      </c>
      <c r="F54" s="9">
        <v>4415</v>
      </c>
      <c r="G54" s="9">
        <v>4348</v>
      </c>
      <c r="H54" s="9">
        <v>67</v>
      </c>
      <c r="I54" s="9">
        <v>0</v>
      </c>
      <c r="J54" s="9">
        <v>0</v>
      </c>
      <c r="K54" s="9">
        <v>10</v>
      </c>
      <c r="L54" s="21">
        <v>0</v>
      </c>
      <c r="M54" s="24">
        <v>0</v>
      </c>
    </row>
    <row r="55" spans="1:13" ht="15" x14ac:dyDescent="0.25">
      <c r="A55" s="14" t="str">
        <f>"061003"</f>
        <v>061003</v>
      </c>
      <c r="B55" s="9" t="s">
        <v>71</v>
      </c>
      <c r="C55" s="9" t="s">
        <v>69</v>
      </c>
      <c r="D55" s="9" t="s">
        <v>15</v>
      </c>
      <c r="E55" s="9">
        <v>21248</v>
      </c>
      <c r="F55" s="9">
        <v>17195</v>
      </c>
      <c r="G55" s="9">
        <v>17121</v>
      </c>
      <c r="H55" s="9">
        <v>74</v>
      </c>
      <c r="I55" s="9">
        <v>0</v>
      </c>
      <c r="J55" s="9">
        <v>0</v>
      </c>
      <c r="K55" s="9">
        <v>29</v>
      </c>
      <c r="L55" s="21">
        <v>0</v>
      </c>
      <c r="M55" s="24">
        <v>0</v>
      </c>
    </row>
    <row r="56" spans="1:13" ht="15" x14ac:dyDescent="0.25">
      <c r="A56" s="14" t="str">
        <f>"061004"</f>
        <v>061004</v>
      </c>
      <c r="B56" s="9" t="s">
        <v>72</v>
      </c>
      <c r="C56" s="9" t="s">
        <v>69</v>
      </c>
      <c r="D56" s="9" t="s">
        <v>15</v>
      </c>
      <c r="E56" s="9">
        <v>8510</v>
      </c>
      <c r="F56" s="9">
        <v>7007</v>
      </c>
      <c r="G56" s="9">
        <v>6959</v>
      </c>
      <c r="H56" s="9">
        <v>48</v>
      </c>
      <c r="I56" s="9">
        <v>0</v>
      </c>
      <c r="J56" s="9">
        <v>0</v>
      </c>
      <c r="K56" s="9">
        <v>12</v>
      </c>
      <c r="L56" s="21">
        <v>0</v>
      </c>
      <c r="M56" s="24">
        <v>0</v>
      </c>
    </row>
    <row r="57" spans="1:13" ht="15" x14ac:dyDescent="0.25">
      <c r="A57" s="14" t="str">
        <f>"061005"</f>
        <v>061005</v>
      </c>
      <c r="B57" s="9" t="s">
        <v>73</v>
      </c>
      <c r="C57" s="9" t="s">
        <v>69</v>
      </c>
      <c r="D57" s="9" t="s">
        <v>15</v>
      </c>
      <c r="E57" s="9">
        <v>5695</v>
      </c>
      <c r="F57" s="9">
        <v>4478</v>
      </c>
      <c r="G57" s="9">
        <v>4362</v>
      </c>
      <c r="H57" s="9">
        <v>116</v>
      </c>
      <c r="I57" s="9">
        <v>0</v>
      </c>
      <c r="J57" s="9">
        <v>0</v>
      </c>
      <c r="K57" s="9">
        <v>13</v>
      </c>
      <c r="L57" s="21">
        <v>0</v>
      </c>
      <c r="M57" s="24">
        <v>0</v>
      </c>
    </row>
    <row r="58" spans="1:13" ht="15" x14ac:dyDescent="0.25">
      <c r="A58" s="15" t="str">
        <f>"061006"</f>
        <v>061006</v>
      </c>
      <c r="B58" s="10" t="s">
        <v>74</v>
      </c>
      <c r="C58" s="9" t="s">
        <v>69</v>
      </c>
      <c r="D58" s="9" t="s">
        <v>15</v>
      </c>
      <c r="E58" s="9">
        <v>5847</v>
      </c>
      <c r="F58" s="9">
        <v>4625</v>
      </c>
      <c r="G58" s="9">
        <v>4539</v>
      </c>
      <c r="H58" s="9">
        <v>86</v>
      </c>
      <c r="I58" s="9">
        <v>2</v>
      </c>
      <c r="J58" s="9">
        <v>0</v>
      </c>
      <c r="K58" s="9">
        <v>10</v>
      </c>
      <c r="L58" s="21">
        <v>0</v>
      </c>
      <c r="M58" s="24">
        <v>0</v>
      </c>
    </row>
    <row r="59" spans="1:13" s="2" customFormat="1" ht="15" x14ac:dyDescent="0.25">
      <c r="A59" s="26" t="s">
        <v>75</v>
      </c>
      <c r="B59" s="27"/>
      <c r="C59" s="8"/>
      <c r="D59" s="8"/>
      <c r="E59" s="8">
        <v>102308</v>
      </c>
      <c r="F59" s="8">
        <v>81110</v>
      </c>
      <c r="G59" s="8">
        <v>80331</v>
      </c>
      <c r="H59" s="8">
        <v>779</v>
      </c>
      <c r="I59" s="8">
        <v>1</v>
      </c>
      <c r="J59" s="8">
        <v>1</v>
      </c>
      <c r="K59" s="8">
        <v>317</v>
      </c>
      <c r="L59" s="20">
        <v>0</v>
      </c>
      <c r="M59" s="13">
        <v>0</v>
      </c>
    </row>
    <row r="60" spans="1:13" ht="15" x14ac:dyDescent="0.25">
      <c r="A60" s="14" t="str">
        <f>"061101"</f>
        <v>061101</v>
      </c>
      <c r="B60" s="9" t="s">
        <v>76</v>
      </c>
      <c r="C60" s="9" t="s">
        <v>77</v>
      </c>
      <c r="D60" s="9" t="s">
        <v>15</v>
      </c>
      <c r="E60" s="9">
        <v>26728</v>
      </c>
      <c r="F60" s="9">
        <v>22006</v>
      </c>
      <c r="G60" s="9">
        <v>21791</v>
      </c>
      <c r="H60" s="9">
        <v>215</v>
      </c>
      <c r="I60" s="9">
        <v>1</v>
      </c>
      <c r="J60" s="9">
        <v>1</v>
      </c>
      <c r="K60" s="9">
        <v>65</v>
      </c>
      <c r="L60" s="21">
        <v>0</v>
      </c>
      <c r="M60" s="24">
        <v>0</v>
      </c>
    </row>
    <row r="61" spans="1:13" ht="15" x14ac:dyDescent="0.25">
      <c r="A61" s="14" t="str">
        <f>"061102"</f>
        <v>061102</v>
      </c>
      <c r="B61" s="9" t="s">
        <v>78</v>
      </c>
      <c r="C61" s="9" t="s">
        <v>77</v>
      </c>
      <c r="D61" s="9" t="s">
        <v>15</v>
      </c>
      <c r="E61" s="9">
        <v>2353</v>
      </c>
      <c r="F61" s="9">
        <v>1952</v>
      </c>
      <c r="G61" s="9">
        <v>1916</v>
      </c>
      <c r="H61" s="9">
        <v>36</v>
      </c>
      <c r="I61" s="9">
        <v>0</v>
      </c>
      <c r="J61" s="9">
        <v>0</v>
      </c>
      <c r="K61" s="9">
        <v>9</v>
      </c>
      <c r="L61" s="21">
        <v>0</v>
      </c>
      <c r="M61" s="24">
        <v>0</v>
      </c>
    </row>
    <row r="62" spans="1:13" ht="15" x14ac:dyDescent="0.25">
      <c r="A62" s="14" t="str">
        <f>"061103"</f>
        <v>061103</v>
      </c>
      <c r="B62" s="9" t="s">
        <v>79</v>
      </c>
      <c r="C62" s="9" t="s">
        <v>77</v>
      </c>
      <c r="D62" s="9" t="s">
        <v>15</v>
      </c>
      <c r="E62" s="9">
        <v>5313</v>
      </c>
      <c r="F62" s="9">
        <v>4251</v>
      </c>
      <c r="G62" s="9">
        <v>4207</v>
      </c>
      <c r="H62" s="9">
        <v>44</v>
      </c>
      <c r="I62" s="9">
        <v>0</v>
      </c>
      <c r="J62" s="9">
        <v>0</v>
      </c>
      <c r="K62" s="9">
        <v>6</v>
      </c>
      <c r="L62" s="21">
        <v>0</v>
      </c>
      <c r="M62" s="24">
        <v>0</v>
      </c>
    </row>
    <row r="63" spans="1:13" ht="15" x14ac:dyDescent="0.25">
      <c r="A63" s="14" t="str">
        <f>"061104"</f>
        <v>061104</v>
      </c>
      <c r="B63" s="9" t="s">
        <v>80</v>
      </c>
      <c r="C63" s="9" t="s">
        <v>77</v>
      </c>
      <c r="D63" s="9" t="s">
        <v>15</v>
      </c>
      <c r="E63" s="9">
        <v>10118</v>
      </c>
      <c r="F63" s="9">
        <v>7828</v>
      </c>
      <c r="G63" s="9">
        <v>7776</v>
      </c>
      <c r="H63" s="9">
        <v>52</v>
      </c>
      <c r="I63" s="9">
        <v>0</v>
      </c>
      <c r="J63" s="9">
        <v>0</v>
      </c>
      <c r="K63" s="9">
        <v>23</v>
      </c>
      <c r="L63" s="21">
        <v>0</v>
      </c>
      <c r="M63" s="24">
        <v>0</v>
      </c>
    </row>
    <row r="64" spans="1:13" ht="15" x14ac:dyDescent="0.25">
      <c r="A64" s="14" t="str">
        <f>"061105"</f>
        <v>061105</v>
      </c>
      <c r="B64" s="9" t="s">
        <v>81</v>
      </c>
      <c r="C64" s="9" t="s">
        <v>77</v>
      </c>
      <c r="D64" s="9" t="s">
        <v>15</v>
      </c>
      <c r="E64" s="9">
        <v>18493</v>
      </c>
      <c r="F64" s="9">
        <v>14099</v>
      </c>
      <c r="G64" s="9">
        <v>14046</v>
      </c>
      <c r="H64" s="9">
        <v>53</v>
      </c>
      <c r="I64" s="9">
        <v>0</v>
      </c>
      <c r="J64" s="9">
        <v>0</v>
      </c>
      <c r="K64" s="9">
        <v>108</v>
      </c>
      <c r="L64" s="21">
        <v>0</v>
      </c>
      <c r="M64" s="24">
        <v>0</v>
      </c>
    </row>
    <row r="65" spans="1:13" ht="15" x14ac:dyDescent="0.25">
      <c r="A65" s="14" t="str">
        <f>"061106"</f>
        <v>061106</v>
      </c>
      <c r="B65" s="9" t="s">
        <v>82</v>
      </c>
      <c r="C65" s="9" t="s">
        <v>77</v>
      </c>
      <c r="D65" s="9" t="s">
        <v>15</v>
      </c>
      <c r="E65" s="9">
        <v>3919</v>
      </c>
      <c r="F65" s="9">
        <v>3117</v>
      </c>
      <c r="G65" s="9">
        <v>3052</v>
      </c>
      <c r="H65" s="9">
        <v>65</v>
      </c>
      <c r="I65" s="9">
        <v>0</v>
      </c>
      <c r="J65" s="9">
        <v>0</v>
      </c>
      <c r="K65" s="9">
        <v>7</v>
      </c>
      <c r="L65" s="21">
        <v>0</v>
      </c>
      <c r="M65" s="24">
        <v>0</v>
      </c>
    </row>
    <row r="66" spans="1:13" ht="15" x14ac:dyDescent="0.25">
      <c r="A66" s="14" t="str">
        <f>"061107"</f>
        <v>061107</v>
      </c>
      <c r="B66" s="9" t="s">
        <v>83</v>
      </c>
      <c r="C66" s="9" t="s">
        <v>77</v>
      </c>
      <c r="D66" s="9" t="s">
        <v>15</v>
      </c>
      <c r="E66" s="9">
        <v>9373</v>
      </c>
      <c r="F66" s="9">
        <v>7287</v>
      </c>
      <c r="G66" s="9">
        <v>7240</v>
      </c>
      <c r="H66" s="9">
        <v>47</v>
      </c>
      <c r="I66" s="9">
        <v>0</v>
      </c>
      <c r="J66" s="9">
        <v>0</v>
      </c>
      <c r="K66" s="9">
        <v>16</v>
      </c>
      <c r="L66" s="21">
        <v>0</v>
      </c>
      <c r="M66" s="24">
        <v>0</v>
      </c>
    </row>
    <row r="67" spans="1:13" ht="15" x14ac:dyDescent="0.25">
      <c r="A67" s="14" t="str">
        <f>"061108"</f>
        <v>061108</v>
      </c>
      <c r="B67" s="9" t="s">
        <v>84</v>
      </c>
      <c r="C67" s="9" t="s">
        <v>77</v>
      </c>
      <c r="D67" s="9" t="s">
        <v>15</v>
      </c>
      <c r="E67" s="9">
        <v>7516</v>
      </c>
      <c r="F67" s="9">
        <v>6028</v>
      </c>
      <c r="G67" s="9">
        <v>5902</v>
      </c>
      <c r="H67" s="9">
        <v>126</v>
      </c>
      <c r="I67" s="9">
        <v>0</v>
      </c>
      <c r="J67" s="9">
        <v>0</v>
      </c>
      <c r="K67" s="9">
        <v>26</v>
      </c>
      <c r="L67" s="21">
        <v>0</v>
      </c>
      <c r="M67" s="24">
        <v>0</v>
      </c>
    </row>
    <row r="68" spans="1:13" ht="15" x14ac:dyDescent="0.25">
      <c r="A68" s="14" t="str">
        <f>"061109"</f>
        <v>061109</v>
      </c>
      <c r="B68" s="9" t="s">
        <v>85</v>
      </c>
      <c r="C68" s="9" t="s">
        <v>77</v>
      </c>
      <c r="D68" s="9" t="s">
        <v>15</v>
      </c>
      <c r="E68" s="9">
        <v>7286</v>
      </c>
      <c r="F68" s="9">
        <v>5663</v>
      </c>
      <c r="G68" s="9">
        <v>5630</v>
      </c>
      <c r="H68" s="9">
        <v>33</v>
      </c>
      <c r="I68" s="9">
        <v>0</v>
      </c>
      <c r="J68" s="9">
        <v>0</v>
      </c>
      <c r="K68" s="9">
        <v>26</v>
      </c>
      <c r="L68" s="21">
        <v>0</v>
      </c>
      <c r="M68" s="24">
        <v>0</v>
      </c>
    </row>
    <row r="69" spans="1:13" ht="15" x14ac:dyDescent="0.25">
      <c r="A69" s="14" t="str">
        <f>"061110"</f>
        <v>061110</v>
      </c>
      <c r="B69" s="9" t="s">
        <v>86</v>
      </c>
      <c r="C69" s="9" t="s">
        <v>77</v>
      </c>
      <c r="D69" s="9" t="s">
        <v>15</v>
      </c>
      <c r="E69" s="9">
        <v>6667</v>
      </c>
      <c r="F69" s="9">
        <v>5230</v>
      </c>
      <c r="G69" s="9">
        <v>5203</v>
      </c>
      <c r="H69" s="9">
        <v>27</v>
      </c>
      <c r="I69" s="9">
        <v>0</v>
      </c>
      <c r="J69" s="9">
        <v>0</v>
      </c>
      <c r="K69" s="9">
        <v>20</v>
      </c>
      <c r="L69" s="21">
        <v>0</v>
      </c>
      <c r="M69" s="24">
        <v>0</v>
      </c>
    </row>
    <row r="70" spans="1:13" ht="15" x14ac:dyDescent="0.25">
      <c r="A70" s="14" t="str">
        <f>"061111"</f>
        <v>061111</v>
      </c>
      <c r="B70" s="9" t="s">
        <v>87</v>
      </c>
      <c r="C70" s="9" t="s">
        <v>77</v>
      </c>
      <c r="D70" s="9" t="s">
        <v>15</v>
      </c>
      <c r="E70" s="9">
        <v>4542</v>
      </c>
      <c r="F70" s="9">
        <v>3649</v>
      </c>
      <c r="G70" s="9">
        <v>3568</v>
      </c>
      <c r="H70" s="9">
        <v>81</v>
      </c>
      <c r="I70" s="9">
        <v>0</v>
      </c>
      <c r="J70" s="9">
        <v>0</v>
      </c>
      <c r="K70" s="9">
        <v>11</v>
      </c>
      <c r="L70" s="21">
        <v>0</v>
      </c>
      <c r="M70" s="24">
        <v>0</v>
      </c>
    </row>
    <row r="71" spans="1:13" s="2" customFormat="1" ht="15" x14ac:dyDescent="0.25">
      <c r="A71" s="26" t="s">
        <v>88</v>
      </c>
      <c r="B71" s="27"/>
      <c r="C71" s="8"/>
      <c r="D71" s="8"/>
      <c r="E71" s="8">
        <v>55392</v>
      </c>
      <c r="F71" s="8">
        <v>45713</v>
      </c>
      <c r="G71" s="8">
        <v>45174</v>
      </c>
      <c r="H71" s="8">
        <v>539</v>
      </c>
      <c r="I71" s="8">
        <v>1</v>
      </c>
      <c r="J71" s="8">
        <v>1</v>
      </c>
      <c r="K71" s="8">
        <v>115</v>
      </c>
      <c r="L71" s="20">
        <v>0</v>
      </c>
      <c r="M71" s="13">
        <v>0</v>
      </c>
    </row>
    <row r="72" spans="1:13" ht="15" x14ac:dyDescent="0.25">
      <c r="A72" s="14" t="str">
        <f>"061201"</f>
        <v>061201</v>
      </c>
      <c r="B72" s="9" t="s">
        <v>89</v>
      </c>
      <c r="C72" s="9" t="s">
        <v>90</v>
      </c>
      <c r="D72" s="9" t="s">
        <v>15</v>
      </c>
      <c r="E72" s="9">
        <v>6356</v>
      </c>
      <c r="F72" s="9">
        <v>5116</v>
      </c>
      <c r="G72" s="9">
        <v>4988</v>
      </c>
      <c r="H72" s="9">
        <v>128</v>
      </c>
      <c r="I72" s="9">
        <v>0</v>
      </c>
      <c r="J72" s="9">
        <v>0</v>
      </c>
      <c r="K72" s="9">
        <v>14</v>
      </c>
      <c r="L72" s="21">
        <v>0</v>
      </c>
      <c r="M72" s="24">
        <v>0</v>
      </c>
    </row>
    <row r="73" spans="1:13" ht="15" x14ac:dyDescent="0.25">
      <c r="A73" s="14" t="str">
        <f>"061202"</f>
        <v>061202</v>
      </c>
      <c r="B73" s="9" t="s">
        <v>91</v>
      </c>
      <c r="C73" s="9" t="s">
        <v>90</v>
      </c>
      <c r="D73" s="9" t="s">
        <v>15</v>
      </c>
      <c r="E73" s="9">
        <v>6170</v>
      </c>
      <c r="F73" s="9">
        <v>5096</v>
      </c>
      <c r="G73" s="9">
        <v>5016</v>
      </c>
      <c r="H73" s="9">
        <v>80</v>
      </c>
      <c r="I73" s="9">
        <v>0</v>
      </c>
      <c r="J73" s="9">
        <v>1</v>
      </c>
      <c r="K73" s="9">
        <v>13</v>
      </c>
      <c r="L73" s="21">
        <v>0</v>
      </c>
      <c r="M73" s="24">
        <v>0</v>
      </c>
    </row>
    <row r="74" spans="1:13" ht="15" x14ac:dyDescent="0.25">
      <c r="A74" s="14" t="str">
        <f>"061203"</f>
        <v>061203</v>
      </c>
      <c r="B74" s="9" t="s">
        <v>92</v>
      </c>
      <c r="C74" s="9" t="s">
        <v>90</v>
      </c>
      <c r="D74" s="9" t="s">
        <v>15</v>
      </c>
      <c r="E74" s="9">
        <v>5314</v>
      </c>
      <c r="F74" s="9">
        <v>4380</v>
      </c>
      <c r="G74" s="9">
        <v>4333</v>
      </c>
      <c r="H74" s="9">
        <v>47</v>
      </c>
      <c r="I74" s="9">
        <v>1</v>
      </c>
      <c r="J74" s="9">
        <v>0</v>
      </c>
      <c r="K74" s="9">
        <v>11</v>
      </c>
      <c r="L74" s="21">
        <v>0</v>
      </c>
      <c r="M74" s="24">
        <v>0</v>
      </c>
    </row>
    <row r="75" spans="1:13" ht="15" x14ac:dyDescent="0.25">
      <c r="A75" s="14" t="str">
        <f>"061204"</f>
        <v>061204</v>
      </c>
      <c r="B75" s="9" t="s">
        <v>93</v>
      </c>
      <c r="C75" s="9" t="s">
        <v>90</v>
      </c>
      <c r="D75" s="9" t="s">
        <v>15</v>
      </c>
      <c r="E75" s="9">
        <v>4650</v>
      </c>
      <c r="F75" s="9">
        <v>3816</v>
      </c>
      <c r="G75" s="9">
        <v>3791</v>
      </c>
      <c r="H75" s="9">
        <v>25</v>
      </c>
      <c r="I75" s="9">
        <v>0</v>
      </c>
      <c r="J75" s="9">
        <v>0</v>
      </c>
      <c r="K75" s="9">
        <v>15</v>
      </c>
      <c r="L75" s="21">
        <v>0</v>
      </c>
      <c r="M75" s="24">
        <v>0</v>
      </c>
    </row>
    <row r="76" spans="1:13" ht="15" x14ac:dyDescent="0.25">
      <c r="A76" s="14" t="str">
        <f>"061205"</f>
        <v>061205</v>
      </c>
      <c r="B76" s="9" t="s">
        <v>94</v>
      </c>
      <c r="C76" s="9" t="s">
        <v>90</v>
      </c>
      <c r="D76" s="9" t="s">
        <v>15</v>
      </c>
      <c r="E76" s="9">
        <v>15905</v>
      </c>
      <c r="F76" s="9">
        <v>13134</v>
      </c>
      <c r="G76" s="9">
        <v>13047</v>
      </c>
      <c r="H76" s="9">
        <v>87</v>
      </c>
      <c r="I76" s="9">
        <v>0</v>
      </c>
      <c r="J76" s="9">
        <v>0</v>
      </c>
      <c r="K76" s="9">
        <v>26</v>
      </c>
      <c r="L76" s="21">
        <v>0</v>
      </c>
      <c r="M76" s="24">
        <v>0</v>
      </c>
    </row>
    <row r="77" spans="1:13" ht="15" x14ac:dyDescent="0.25">
      <c r="A77" s="14" t="str">
        <f>"061206"</f>
        <v>061206</v>
      </c>
      <c r="B77" s="9" t="s">
        <v>95</v>
      </c>
      <c r="C77" s="9" t="s">
        <v>90</v>
      </c>
      <c r="D77" s="9" t="s">
        <v>15</v>
      </c>
      <c r="E77" s="9">
        <v>12796</v>
      </c>
      <c r="F77" s="9">
        <v>10677</v>
      </c>
      <c r="G77" s="9">
        <v>10585</v>
      </c>
      <c r="H77" s="9">
        <v>92</v>
      </c>
      <c r="I77" s="9">
        <v>0</v>
      </c>
      <c r="J77" s="9">
        <v>0</v>
      </c>
      <c r="K77" s="9">
        <v>24</v>
      </c>
      <c r="L77" s="21">
        <v>0</v>
      </c>
      <c r="M77" s="24">
        <v>0</v>
      </c>
    </row>
    <row r="78" spans="1:13" ht="15" x14ac:dyDescent="0.25">
      <c r="A78" s="14" t="str">
        <f>"061207"</f>
        <v>061207</v>
      </c>
      <c r="B78" s="9" t="s">
        <v>96</v>
      </c>
      <c r="C78" s="9" t="s">
        <v>90</v>
      </c>
      <c r="D78" s="9" t="s">
        <v>15</v>
      </c>
      <c r="E78" s="9">
        <v>4201</v>
      </c>
      <c r="F78" s="9">
        <v>3494</v>
      </c>
      <c r="G78" s="9">
        <v>3414</v>
      </c>
      <c r="H78" s="9">
        <v>80</v>
      </c>
      <c r="I78" s="9">
        <v>0</v>
      </c>
      <c r="J78" s="9">
        <v>0</v>
      </c>
      <c r="K78" s="9">
        <v>12</v>
      </c>
      <c r="L78" s="21">
        <v>0</v>
      </c>
      <c r="M78" s="24">
        <v>0</v>
      </c>
    </row>
    <row r="79" spans="1:13" s="2" customFormat="1" ht="15" x14ac:dyDescent="0.25">
      <c r="A79" s="26" t="s">
        <v>97</v>
      </c>
      <c r="B79" s="27"/>
      <c r="C79" s="8"/>
      <c r="D79" s="8"/>
      <c r="E79" s="8">
        <v>106087</v>
      </c>
      <c r="F79" s="8">
        <v>88724</v>
      </c>
      <c r="G79" s="8">
        <v>87560</v>
      </c>
      <c r="H79" s="8">
        <v>1164</v>
      </c>
      <c r="I79" s="8">
        <v>4</v>
      </c>
      <c r="J79" s="8">
        <v>0</v>
      </c>
      <c r="K79" s="8">
        <v>217</v>
      </c>
      <c r="L79" s="20">
        <v>0</v>
      </c>
      <c r="M79" s="13">
        <v>0</v>
      </c>
    </row>
    <row r="80" spans="1:13" ht="15" x14ac:dyDescent="0.25">
      <c r="A80" s="14" t="str">
        <f>"061401"</f>
        <v>061401</v>
      </c>
      <c r="B80" s="9" t="s">
        <v>98</v>
      </c>
      <c r="C80" s="9" t="s">
        <v>99</v>
      </c>
      <c r="D80" s="9" t="s">
        <v>15</v>
      </c>
      <c r="E80" s="9">
        <v>42663</v>
      </c>
      <c r="F80" s="9">
        <v>36218</v>
      </c>
      <c r="G80" s="9">
        <v>35872</v>
      </c>
      <c r="H80" s="9">
        <v>346</v>
      </c>
      <c r="I80" s="9">
        <v>1</v>
      </c>
      <c r="J80" s="9">
        <v>0</v>
      </c>
      <c r="K80" s="9">
        <v>88</v>
      </c>
      <c r="L80" s="21">
        <v>0</v>
      </c>
      <c r="M80" s="24">
        <v>0</v>
      </c>
    </row>
    <row r="81" spans="1:13" ht="15" x14ac:dyDescent="0.25">
      <c r="A81" s="14" t="str">
        <f>"061402"</f>
        <v>061402</v>
      </c>
      <c r="B81" s="9" t="s">
        <v>100</v>
      </c>
      <c r="C81" s="9" t="s">
        <v>99</v>
      </c>
      <c r="D81" s="9" t="s">
        <v>15</v>
      </c>
      <c r="E81" s="9">
        <v>3714</v>
      </c>
      <c r="F81" s="9">
        <v>3096</v>
      </c>
      <c r="G81" s="9">
        <v>3028</v>
      </c>
      <c r="H81" s="9">
        <v>68</v>
      </c>
      <c r="I81" s="9">
        <v>0</v>
      </c>
      <c r="J81" s="9">
        <v>0</v>
      </c>
      <c r="K81" s="9">
        <v>6</v>
      </c>
      <c r="L81" s="21">
        <v>0</v>
      </c>
      <c r="M81" s="24">
        <v>0</v>
      </c>
    </row>
    <row r="82" spans="1:13" ht="15" x14ac:dyDescent="0.25">
      <c r="A82" s="14" t="str">
        <f>"061403"</f>
        <v>061403</v>
      </c>
      <c r="B82" s="9" t="s">
        <v>101</v>
      </c>
      <c r="C82" s="9" t="s">
        <v>99</v>
      </c>
      <c r="D82" s="9" t="s">
        <v>15</v>
      </c>
      <c r="E82" s="9">
        <v>3615</v>
      </c>
      <c r="F82" s="9">
        <v>2988</v>
      </c>
      <c r="G82" s="9">
        <v>2912</v>
      </c>
      <c r="H82" s="9">
        <v>76</v>
      </c>
      <c r="I82" s="9">
        <v>0</v>
      </c>
      <c r="J82" s="9">
        <v>0</v>
      </c>
      <c r="K82" s="9">
        <v>4</v>
      </c>
      <c r="L82" s="21">
        <v>0</v>
      </c>
      <c r="M82" s="24">
        <v>0</v>
      </c>
    </row>
    <row r="83" spans="1:13" ht="15" x14ac:dyDescent="0.25">
      <c r="A83" s="14" t="str">
        <f>"061404"</f>
        <v>061404</v>
      </c>
      <c r="B83" s="9" t="s">
        <v>102</v>
      </c>
      <c r="C83" s="9" t="s">
        <v>99</v>
      </c>
      <c r="D83" s="9" t="s">
        <v>15</v>
      </c>
      <c r="E83" s="9">
        <v>6346</v>
      </c>
      <c r="F83" s="9">
        <v>5401</v>
      </c>
      <c r="G83" s="9">
        <v>5302</v>
      </c>
      <c r="H83" s="9">
        <v>99</v>
      </c>
      <c r="I83" s="9">
        <v>1</v>
      </c>
      <c r="J83" s="9">
        <v>0</v>
      </c>
      <c r="K83" s="9">
        <v>11</v>
      </c>
      <c r="L83" s="21">
        <v>0</v>
      </c>
      <c r="M83" s="24">
        <v>0</v>
      </c>
    </row>
    <row r="84" spans="1:13" ht="15" x14ac:dyDescent="0.25">
      <c r="A84" s="14" t="str">
        <f>"061405"</f>
        <v>061405</v>
      </c>
      <c r="B84" s="9" t="s">
        <v>103</v>
      </c>
      <c r="C84" s="9" t="s">
        <v>99</v>
      </c>
      <c r="D84" s="9" t="s">
        <v>15</v>
      </c>
      <c r="E84" s="9">
        <v>8379</v>
      </c>
      <c r="F84" s="9">
        <v>6927</v>
      </c>
      <c r="G84" s="9">
        <v>6877</v>
      </c>
      <c r="H84" s="9">
        <v>50</v>
      </c>
      <c r="I84" s="9">
        <v>1</v>
      </c>
      <c r="J84" s="9">
        <v>0</v>
      </c>
      <c r="K84" s="9">
        <v>14</v>
      </c>
      <c r="L84" s="21">
        <v>0</v>
      </c>
      <c r="M84" s="24">
        <v>0</v>
      </c>
    </row>
    <row r="85" spans="1:13" ht="15" x14ac:dyDescent="0.25">
      <c r="A85" s="14" t="str">
        <f>"061406"</f>
        <v>061406</v>
      </c>
      <c r="B85" s="9" t="s">
        <v>104</v>
      </c>
      <c r="C85" s="9" t="s">
        <v>99</v>
      </c>
      <c r="D85" s="9" t="s">
        <v>15</v>
      </c>
      <c r="E85" s="9">
        <v>7379</v>
      </c>
      <c r="F85" s="9">
        <v>6048</v>
      </c>
      <c r="G85" s="9">
        <v>5984</v>
      </c>
      <c r="H85" s="9">
        <v>64</v>
      </c>
      <c r="I85" s="9">
        <v>0</v>
      </c>
      <c r="J85" s="9">
        <v>0</v>
      </c>
      <c r="K85" s="9">
        <v>13</v>
      </c>
      <c r="L85" s="21">
        <v>0</v>
      </c>
      <c r="M85" s="24">
        <v>0</v>
      </c>
    </row>
    <row r="86" spans="1:13" ht="15" x14ac:dyDescent="0.25">
      <c r="A86" s="14" t="str">
        <f>"061407"</f>
        <v>061407</v>
      </c>
      <c r="B86" s="9" t="s">
        <v>105</v>
      </c>
      <c r="C86" s="9" t="s">
        <v>99</v>
      </c>
      <c r="D86" s="9" t="s">
        <v>15</v>
      </c>
      <c r="E86" s="9">
        <v>2852</v>
      </c>
      <c r="F86" s="9">
        <v>2352</v>
      </c>
      <c r="G86" s="9">
        <v>2314</v>
      </c>
      <c r="H86" s="9">
        <v>38</v>
      </c>
      <c r="I86" s="9">
        <v>0</v>
      </c>
      <c r="J86" s="9">
        <v>0</v>
      </c>
      <c r="K86" s="9">
        <v>9</v>
      </c>
      <c r="L86" s="21">
        <v>0</v>
      </c>
      <c r="M86" s="24">
        <v>0</v>
      </c>
    </row>
    <row r="87" spans="1:13" ht="15" x14ac:dyDescent="0.25">
      <c r="A87" s="14" t="str">
        <f>"061408"</f>
        <v>061408</v>
      </c>
      <c r="B87" s="9" t="s">
        <v>106</v>
      </c>
      <c r="C87" s="9" t="s">
        <v>99</v>
      </c>
      <c r="D87" s="9" t="s">
        <v>15</v>
      </c>
      <c r="E87" s="9">
        <v>8493</v>
      </c>
      <c r="F87" s="9">
        <v>7119</v>
      </c>
      <c r="G87" s="9">
        <v>6944</v>
      </c>
      <c r="H87" s="9">
        <v>175</v>
      </c>
      <c r="I87" s="9">
        <v>1</v>
      </c>
      <c r="J87" s="9">
        <v>0</v>
      </c>
      <c r="K87" s="9">
        <v>17</v>
      </c>
      <c r="L87" s="21">
        <v>0</v>
      </c>
      <c r="M87" s="24">
        <v>0</v>
      </c>
    </row>
    <row r="88" spans="1:13" ht="15" x14ac:dyDescent="0.25">
      <c r="A88" s="14" t="str">
        <f>"061409"</f>
        <v>061409</v>
      </c>
      <c r="B88" s="9" t="s">
        <v>107</v>
      </c>
      <c r="C88" s="9" t="s">
        <v>99</v>
      </c>
      <c r="D88" s="9" t="s">
        <v>15</v>
      </c>
      <c r="E88" s="9">
        <v>12057</v>
      </c>
      <c r="F88" s="9">
        <v>9888</v>
      </c>
      <c r="G88" s="9">
        <v>9808</v>
      </c>
      <c r="H88" s="9">
        <v>80</v>
      </c>
      <c r="I88" s="9">
        <v>0</v>
      </c>
      <c r="J88" s="9">
        <v>0</v>
      </c>
      <c r="K88" s="9">
        <v>21</v>
      </c>
      <c r="L88" s="21">
        <v>0</v>
      </c>
      <c r="M88" s="24">
        <v>0</v>
      </c>
    </row>
    <row r="89" spans="1:13" ht="15" x14ac:dyDescent="0.25">
      <c r="A89" s="14" t="str">
        <f>"061410"</f>
        <v>061410</v>
      </c>
      <c r="B89" s="9" t="s">
        <v>108</v>
      </c>
      <c r="C89" s="9" t="s">
        <v>99</v>
      </c>
      <c r="D89" s="9" t="s">
        <v>15</v>
      </c>
      <c r="E89" s="9">
        <v>4339</v>
      </c>
      <c r="F89" s="9">
        <v>3572</v>
      </c>
      <c r="G89" s="9">
        <v>3473</v>
      </c>
      <c r="H89" s="9">
        <v>99</v>
      </c>
      <c r="I89" s="9">
        <v>0</v>
      </c>
      <c r="J89" s="9">
        <v>0</v>
      </c>
      <c r="K89" s="9">
        <v>22</v>
      </c>
      <c r="L89" s="21">
        <v>0</v>
      </c>
      <c r="M89" s="24">
        <v>0</v>
      </c>
    </row>
    <row r="90" spans="1:13" ht="15" x14ac:dyDescent="0.25">
      <c r="A90" s="14" t="str">
        <f>"061411"</f>
        <v>061411</v>
      </c>
      <c r="B90" s="9" t="s">
        <v>109</v>
      </c>
      <c r="C90" s="9" t="s">
        <v>99</v>
      </c>
      <c r="D90" s="9" t="s">
        <v>15</v>
      </c>
      <c r="E90" s="9">
        <v>6250</v>
      </c>
      <c r="F90" s="9">
        <v>5115</v>
      </c>
      <c r="G90" s="9">
        <v>5046</v>
      </c>
      <c r="H90" s="9">
        <v>69</v>
      </c>
      <c r="I90" s="9">
        <v>0</v>
      </c>
      <c r="J90" s="9">
        <v>0</v>
      </c>
      <c r="K90" s="9">
        <v>12</v>
      </c>
      <c r="L90" s="21">
        <v>0</v>
      </c>
      <c r="M90" s="24">
        <v>0</v>
      </c>
    </row>
    <row r="91" spans="1:13" s="2" customFormat="1" ht="15" x14ac:dyDescent="0.25">
      <c r="A91" s="26" t="s">
        <v>110</v>
      </c>
      <c r="B91" s="27"/>
      <c r="C91" s="8"/>
      <c r="D91" s="8"/>
      <c r="E91" s="8">
        <v>52200</v>
      </c>
      <c r="F91" s="8">
        <v>42802</v>
      </c>
      <c r="G91" s="8">
        <v>42282</v>
      </c>
      <c r="H91" s="8">
        <v>520</v>
      </c>
      <c r="I91" s="8">
        <v>0</v>
      </c>
      <c r="J91" s="8">
        <v>0</v>
      </c>
      <c r="K91" s="8">
        <v>105</v>
      </c>
      <c r="L91" s="20">
        <v>0</v>
      </c>
      <c r="M91" s="13">
        <v>0</v>
      </c>
    </row>
    <row r="92" spans="1:13" ht="15" x14ac:dyDescent="0.25">
      <c r="A92" s="14" t="str">
        <f>"061601"</f>
        <v>061601</v>
      </c>
      <c r="B92" s="9" t="s">
        <v>111</v>
      </c>
      <c r="C92" s="9" t="s">
        <v>112</v>
      </c>
      <c r="D92" s="9" t="s">
        <v>15</v>
      </c>
      <c r="E92" s="9">
        <v>13767</v>
      </c>
      <c r="F92" s="9">
        <v>11672</v>
      </c>
      <c r="G92" s="9">
        <v>11480</v>
      </c>
      <c r="H92" s="9">
        <v>192</v>
      </c>
      <c r="I92" s="9">
        <v>0</v>
      </c>
      <c r="J92" s="9">
        <v>0</v>
      </c>
      <c r="K92" s="9">
        <v>27</v>
      </c>
      <c r="L92" s="21">
        <v>0</v>
      </c>
      <c r="M92" s="24">
        <v>0</v>
      </c>
    </row>
    <row r="93" spans="1:13" ht="15" x14ac:dyDescent="0.25">
      <c r="A93" s="14" t="str">
        <f>"061602"</f>
        <v>061602</v>
      </c>
      <c r="B93" s="9" t="s">
        <v>113</v>
      </c>
      <c r="C93" s="9" t="s">
        <v>112</v>
      </c>
      <c r="D93" s="9" t="s">
        <v>15</v>
      </c>
      <c r="E93" s="9">
        <v>7012</v>
      </c>
      <c r="F93" s="9">
        <v>5481</v>
      </c>
      <c r="G93" s="9">
        <v>5444</v>
      </c>
      <c r="H93" s="9">
        <v>37</v>
      </c>
      <c r="I93" s="9">
        <v>0</v>
      </c>
      <c r="J93" s="9">
        <v>0</v>
      </c>
      <c r="K93" s="9">
        <v>9</v>
      </c>
      <c r="L93" s="21">
        <v>0</v>
      </c>
      <c r="M93" s="24">
        <v>0</v>
      </c>
    </row>
    <row r="94" spans="1:13" ht="15" x14ac:dyDescent="0.25">
      <c r="A94" s="14" t="str">
        <f>"061603"</f>
        <v>061603</v>
      </c>
      <c r="B94" s="9" t="s">
        <v>114</v>
      </c>
      <c r="C94" s="9" t="s">
        <v>112</v>
      </c>
      <c r="D94" s="9" t="s">
        <v>15</v>
      </c>
      <c r="E94" s="9">
        <v>4059</v>
      </c>
      <c r="F94" s="9">
        <v>3209</v>
      </c>
      <c r="G94" s="9">
        <v>3154</v>
      </c>
      <c r="H94" s="9">
        <v>55</v>
      </c>
      <c r="I94" s="9">
        <v>0</v>
      </c>
      <c r="J94" s="9">
        <v>0</v>
      </c>
      <c r="K94" s="9">
        <v>7</v>
      </c>
      <c r="L94" s="21">
        <v>0</v>
      </c>
      <c r="M94" s="24">
        <v>0</v>
      </c>
    </row>
    <row r="95" spans="1:13" ht="15" x14ac:dyDescent="0.25">
      <c r="A95" s="14" t="str">
        <f>"061604"</f>
        <v>061604</v>
      </c>
      <c r="B95" s="9" t="s">
        <v>115</v>
      </c>
      <c r="C95" s="9" t="s">
        <v>112</v>
      </c>
      <c r="D95" s="9" t="s">
        <v>15</v>
      </c>
      <c r="E95" s="9">
        <v>19513</v>
      </c>
      <c r="F95" s="9">
        <v>15946</v>
      </c>
      <c r="G95" s="9">
        <v>15830</v>
      </c>
      <c r="H95" s="9">
        <v>116</v>
      </c>
      <c r="I95" s="9">
        <v>0</v>
      </c>
      <c r="J95" s="9">
        <v>0</v>
      </c>
      <c r="K95" s="9">
        <v>42</v>
      </c>
      <c r="L95" s="21">
        <v>0</v>
      </c>
      <c r="M95" s="24">
        <v>0</v>
      </c>
    </row>
    <row r="96" spans="1:13" ht="15" x14ac:dyDescent="0.25">
      <c r="A96" s="14" t="str">
        <f>"061605"</f>
        <v>061605</v>
      </c>
      <c r="B96" s="9" t="s">
        <v>116</v>
      </c>
      <c r="C96" s="9" t="s">
        <v>112</v>
      </c>
      <c r="D96" s="9" t="s">
        <v>15</v>
      </c>
      <c r="E96" s="9">
        <v>4867</v>
      </c>
      <c r="F96" s="9">
        <v>4024</v>
      </c>
      <c r="G96" s="9">
        <v>3994</v>
      </c>
      <c r="H96" s="9">
        <v>30</v>
      </c>
      <c r="I96" s="9">
        <v>0</v>
      </c>
      <c r="J96" s="9">
        <v>0</v>
      </c>
      <c r="K96" s="9">
        <v>14</v>
      </c>
      <c r="L96" s="21">
        <v>0</v>
      </c>
      <c r="M96" s="24">
        <v>0</v>
      </c>
    </row>
    <row r="97" spans="1:13" ht="15" x14ac:dyDescent="0.25">
      <c r="A97" s="14" t="str">
        <f>"061606"</f>
        <v>061606</v>
      </c>
      <c r="B97" s="9" t="s">
        <v>117</v>
      </c>
      <c r="C97" s="9" t="s">
        <v>112</v>
      </c>
      <c r="D97" s="9" t="s">
        <v>15</v>
      </c>
      <c r="E97" s="9">
        <v>2982</v>
      </c>
      <c r="F97" s="9">
        <v>2470</v>
      </c>
      <c r="G97" s="9">
        <v>2380</v>
      </c>
      <c r="H97" s="9">
        <v>90</v>
      </c>
      <c r="I97" s="9">
        <v>0</v>
      </c>
      <c r="J97" s="9">
        <v>0</v>
      </c>
      <c r="K97" s="9">
        <v>6</v>
      </c>
      <c r="L97" s="21">
        <v>0</v>
      </c>
      <c r="M97" s="24">
        <v>0</v>
      </c>
    </row>
    <row r="98" spans="1:13" s="2" customFormat="1" ht="15" x14ac:dyDescent="0.25">
      <c r="A98" s="26" t="s">
        <v>118</v>
      </c>
      <c r="B98" s="27"/>
      <c r="C98" s="8"/>
      <c r="D98" s="8"/>
      <c r="E98" s="8">
        <v>67408</v>
      </c>
      <c r="F98" s="8">
        <v>55779</v>
      </c>
      <c r="G98" s="8">
        <v>55264</v>
      </c>
      <c r="H98" s="8">
        <v>515</v>
      </c>
      <c r="I98" s="8">
        <v>2</v>
      </c>
      <c r="J98" s="8">
        <v>0</v>
      </c>
      <c r="K98" s="8">
        <v>142</v>
      </c>
      <c r="L98" s="20">
        <v>0</v>
      </c>
      <c r="M98" s="13">
        <v>0</v>
      </c>
    </row>
    <row r="99" spans="1:13" ht="15" x14ac:dyDescent="0.25">
      <c r="A99" s="14" t="str">
        <f>"061701"</f>
        <v>061701</v>
      </c>
      <c r="B99" s="9" t="s">
        <v>119</v>
      </c>
      <c r="C99" s="9" t="s">
        <v>120</v>
      </c>
      <c r="D99" s="9" t="s">
        <v>15</v>
      </c>
      <c r="E99" s="9">
        <v>35378</v>
      </c>
      <c r="F99" s="9">
        <v>29569</v>
      </c>
      <c r="G99" s="9">
        <v>29384</v>
      </c>
      <c r="H99" s="9">
        <v>185</v>
      </c>
      <c r="I99" s="9">
        <v>1</v>
      </c>
      <c r="J99" s="9">
        <v>0</v>
      </c>
      <c r="K99" s="9">
        <v>69</v>
      </c>
      <c r="L99" s="21">
        <v>0</v>
      </c>
      <c r="M99" s="24">
        <v>0</v>
      </c>
    </row>
    <row r="100" spans="1:13" ht="15" x14ac:dyDescent="0.25">
      <c r="A100" s="14" t="str">
        <f>"061702"</f>
        <v>061702</v>
      </c>
      <c r="B100" s="9" t="s">
        <v>121</v>
      </c>
      <c r="C100" s="9" t="s">
        <v>120</v>
      </c>
      <c r="D100" s="9" t="s">
        <v>15</v>
      </c>
      <c r="E100" s="9">
        <v>10289</v>
      </c>
      <c r="F100" s="9">
        <v>8285</v>
      </c>
      <c r="G100" s="9">
        <v>8133</v>
      </c>
      <c r="H100" s="9">
        <v>152</v>
      </c>
      <c r="I100" s="9">
        <v>1</v>
      </c>
      <c r="J100" s="9">
        <v>0</v>
      </c>
      <c r="K100" s="9">
        <v>33</v>
      </c>
      <c r="L100" s="21">
        <v>0</v>
      </c>
      <c r="M100" s="24">
        <v>0</v>
      </c>
    </row>
    <row r="101" spans="1:13" ht="15" x14ac:dyDescent="0.25">
      <c r="A101" s="14" t="str">
        <f>"061703"</f>
        <v>061703</v>
      </c>
      <c r="B101" s="9" t="s">
        <v>122</v>
      </c>
      <c r="C101" s="9" t="s">
        <v>120</v>
      </c>
      <c r="D101" s="9" t="s">
        <v>15</v>
      </c>
      <c r="E101" s="9">
        <v>10155</v>
      </c>
      <c r="F101" s="9">
        <v>8282</v>
      </c>
      <c r="G101" s="9">
        <v>8147</v>
      </c>
      <c r="H101" s="9">
        <v>135</v>
      </c>
      <c r="I101" s="9">
        <v>0</v>
      </c>
      <c r="J101" s="9">
        <v>0</v>
      </c>
      <c r="K101" s="9">
        <v>16</v>
      </c>
      <c r="L101" s="21">
        <v>0</v>
      </c>
      <c r="M101" s="24">
        <v>0</v>
      </c>
    </row>
    <row r="102" spans="1:13" ht="15" x14ac:dyDescent="0.25">
      <c r="A102" s="14" t="str">
        <f>"061704"</f>
        <v>061704</v>
      </c>
      <c r="B102" s="9" t="s">
        <v>123</v>
      </c>
      <c r="C102" s="9" t="s">
        <v>120</v>
      </c>
      <c r="D102" s="9" t="s">
        <v>15</v>
      </c>
      <c r="E102" s="9">
        <v>3206</v>
      </c>
      <c r="F102" s="9">
        <v>2720</v>
      </c>
      <c r="G102" s="9">
        <v>2701</v>
      </c>
      <c r="H102" s="9">
        <v>19</v>
      </c>
      <c r="I102" s="9">
        <v>0</v>
      </c>
      <c r="J102" s="9">
        <v>0</v>
      </c>
      <c r="K102" s="9">
        <v>11</v>
      </c>
      <c r="L102" s="21">
        <v>0</v>
      </c>
      <c r="M102" s="24">
        <v>0</v>
      </c>
    </row>
    <row r="103" spans="1:13" ht="15" x14ac:dyDescent="0.25">
      <c r="A103" s="14" t="str">
        <f>"061705"</f>
        <v>061705</v>
      </c>
      <c r="B103" s="9" t="s">
        <v>124</v>
      </c>
      <c r="C103" s="9" t="s">
        <v>120</v>
      </c>
      <c r="D103" s="9" t="s">
        <v>15</v>
      </c>
      <c r="E103" s="9">
        <v>8380</v>
      </c>
      <c r="F103" s="9">
        <v>6923</v>
      </c>
      <c r="G103" s="9">
        <v>6899</v>
      </c>
      <c r="H103" s="9">
        <v>24</v>
      </c>
      <c r="I103" s="9">
        <v>0</v>
      </c>
      <c r="J103" s="9">
        <v>0</v>
      </c>
      <c r="K103" s="9">
        <v>13</v>
      </c>
      <c r="L103" s="21">
        <v>0</v>
      </c>
      <c r="M103" s="24">
        <v>0</v>
      </c>
    </row>
    <row r="104" spans="1:13" s="2" customFormat="1" ht="15" x14ac:dyDescent="0.25">
      <c r="A104" s="26" t="s">
        <v>125</v>
      </c>
      <c r="B104" s="27"/>
      <c r="C104" s="8"/>
      <c r="D104" s="8"/>
      <c r="E104" s="8"/>
      <c r="F104" s="8"/>
      <c r="G104" s="8"/>
      <c r="H104" s="8"/>
      <c r="I104" s="8"/>
      <c r="J104" s="8"/>
      <c r="K104" s="8"/>
      <c r="L104" s="20"/>
      <c r="M104" s="13"/>
    </row>
    <row r="105" spans="1:13" s="6" customFormat="1" ht="15" x14ac:dyDescent="0.25">
      <c r="A105" s="16" t="str">
        <f>"066301"</f>
        <v>066301</v>
      </c>
      <c r="B105" s="11" t="s">
        <v>126</v>
      </c>
      <c r="C105" s="11" t="s">
        <v>15</v>
      </c>
      <c r="D105" s="11" t="s">
        <v>15</v>
      </c>
      <c r="E105" s="11">
        <v>301969</v>
      </c>
      <c r="F105" s="11">
        <v>248101</v>
      </c>
      <c r="G105" s="11">
        <v>245772</v>
      </c>
      <c r="H105" s="11">
        <v>2329</v>
      </c>
      <c r="I105" s="11">
        <v>10</v>
      </c>
      <c r="J105" s="11">
        <v>0</v>
      </c>
      <c r="K105" s="11">
        <v>446</v>
      </c>
      <c r="L105" s="22">
        <v>0</v>
      </c>
      <c r="M105" s="25">
        <v>0</v>
      </c>
    </row>
    <row r="106" spans="1:13" s="7" customFormat="1" ht="15.75" thickBot="1" x14ac:dyDescent="0.3">
      <c r="A106" s="28" t="s">
        <v>127</v>
      </c>
      <c r="B106" s="29"/>
      <c r="C106" s="17"/>
      <c r="D106" s="17"/>
      <c r="E106" s="17">
        <v>1113539</v>
      </c>
      <c r="F106" s="17">
        <v>910940</v>
      </c>
      <c r="G106" s="17">
        <v>900215</v>
      </c>
      <c r="H106" s="17">
        <v>10725</v>
      </c>
      <c r="I106" s="17">
        <v>35</v>
      </c>
      <c r="J106" s="17">
        <v>2</v>
      </c>
      <c r="K106" s="17">
        <v>2273</v>
      </c>
      <c r="L106" s="23">
        <v>0</v>
      </c>
      <c r="M106" s="18">
        <v>0</v>
      </c>
    </row>
  </sheetData>
  <mergeCells count="12">
    <mergeCell ref="A71:B71"/>
    <mergeCell ref="A59:B59"/>
    <mergeCell ref="A106:B106"/>
    <mergeCell ref="A104:B104"/>
    <mergeCell ref="A98:B98"/>
    <mergeCell ref="A91:B91"/>
    <mergeCell ref="A79:B79"/>
    <mergeCell ref="A52:B52"/>
    <mergeCell ref="A35:B35"/>
    <mergeCell ref="A21:B21"/>
    <mergeCell ref="A10:B10"/>
    <mergeCell ref="A2:B2"/>
  </mergeCells>
  <pageMargins left="0.25" right="0.25" top="0.75" bottom="0.75" header="0.3" footer="0.3"/>
  <pageSetup paperSize="8" fitToHeight="0" orientation="landscape" useFirstPageNumber="1" horizontalDpi="300" verticalDpi="300" r:id="rId1"/>
  <headerFooter>
    <oddHeader>&amp;LKrajowe Biuro Wyborcze
Delegatura w Lublinie&amp;C&amp;"Times New Roman,Normalny"&amp;12&amp;F</oddHeader>
    <oddFooter>&amp;C&amp;"Times New Roman,Normalny"&amp;12Strona &amp;P</oddFooter>
  </headerFooter>
  <rowBreaks count="2" manualBreakCount="2">
    <brk id="34" max="16383" man="1"/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rejestr_wyborcow_2025_kw_2_2025</vt:lpstr>
      <vt:lpstr>rejestr_wyborcow_2025_kw_2_2025!Obszar_wydruku</vt:lpstr>
      <vt:lpstr>rejestr_wyborcow_2025_kw_2_2025!Tytuły_wydruku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Marek Wójtowicz</dc:creator>
  <dc:description/>
  <cp:lastModifiedBy>Marek Wójtowicz</cp:lastModifiedBy>
  <cp:revision>0</cp:revision>
  <cp:lastPrinted>2025-07-21T11:03:53Z</cp:lastPrinted>
  <dcterms:created xsi:type="dcterms:W3CDTF">2023-10-30T13:26:06Z</dcterms:created>
  <dcterms:modified xsi:type="dcterms:W3CDTF">2025-07-21T11:04:44Z</dcterms:modified>
  <dc:language>pl-PL</dc:language>
</cp:coreProperties>
</file>