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ek_wojtowicz\Documents\"/>
    </mc:Choice>
  </mc:AlternateContent>
  <bookViews>
    <workbookView xWindow="0" yWindow="0" windowWidth="16380" windowHeight="8190" tabRatio="500"/>
  </bookViews>
  <sheets>
    <sheet name="rejestr_wyborcow_2023_kw_3_2023" sheetId="1" r:id="rId1"/>
  </sheets>
  <definedNames>
    <definedName name="_xlnm.Print_Area" localSheetId="0">rejestr_wyborcow_2023_kw_3_2023!$A$1:$L$106</definedName>
    <definedName name="_xlnm.Print_Titles" localSheetId="0">rejestr_wyborcow_2023_kw_3_2023!$1:$1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105" i="1" l="1"/>
  <c r="A103" i="1"/>
  <c r="A102" i="1"/>
  <c r="A101" i="1"/>
  <c r="A100" i="1"/>
  <c r="A99" i="1"/>
  <c r="A97" i="1"/>
  <c r="A96" i="1"/>
  <c r="A95" i="1"/>
  <c r="A94" i="1"/>
  <c r="A93" i="1"/>
  <c r="A92" i="1"/>
  <c r="A90" i="1"/>
  <c r="A89" i="1"/>
  <c r="A88" i="1"/>
  <c r="A87" i="1"/>
  <c r="A86" i="1"/>
  <c r="A85" i="1"/>
  <c r="A84" i="1"/>
  <c r="A83" i="1"/>
  <c r="A82" i="1"/>
  <c r="A81" i="1"/>
  <c r="A80" i="1"/>
  <c r="A78" i="1"/>
  <c r="A77" i="1"/>
  <c r="A76" i="1"/>
  <c r="A75" i="1"/>
  <c r="A74" i="1"/>
  <c r="A73" i="1"/>
  <c r="A72" i="1"/>
  <c r="A70" i="1"/>
  <c r="A69" i="1"/>
  <c r="A68" i="1"/>
  <c r="A67" i="1"/>
  <c r="A66" i="1"/>
  <c r="A65" i="1"/>
  <c r="A64" i="1"/>
  <c r="A63" i="1"/>
  <c r="A62" i="1"/>
  <c r="A61" i="1"/>
  <c r="A60" i="1"/>
  <c r="A58" i="1"/>
  <c r="A57" i="1"/>
  <c r="A56" i="1"/>
  <c r="A55" i="1"/>
  <c r="A54" i="1"/>
  <c r="A53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0" i="1"/>
  <c r="A19" i="1"/>
  <c r="A18" i="1"/>
  <c r="A17" i="1"/>
  <c r="A16" i="1"/>
  <c r="A15" i="1"/>
  <c r="A14" i="1"/>
  <c r="A13" i="1"/>
  <c r="A12" i="1"/>
  <c r="A11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<sst xmlns="http://schemas.openxmlformats.org/spreadsheetml/2006/main" count="210" uniqueCount="128">
  <si>
    <t>Kod TERYT</t>
  </si>
  <si>
    <t>Gmina</t>
  </si>
  <si>
    <t>Powiat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</si>
  <si>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</si>
  <si>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</si>
  <si>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</si>
  <si>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</si>
  <si>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</si>
  <si>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</si>
  <si>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</si>
  <si>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</si>
  <si>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</si>
  <si>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janowski</t>
  </si>
  <si>
    <t>gm. Batorz</t>
  </si>
  <si>
    <t>janowski</t>
  </si>
  <si>
    <t>Lublin</t>
  </si>
  <si>
    <t>gm. Chrzanów</t>
  </si>
  <si>
    <t>gm. Dzwola</t>
  </si>
  <si>
    <t>gm. Godziszów</t>
  </si>
  <si>
    <t>gm. Janów Lubelski</t>
  </si>
  <si>
    <t>gm. Modliborzyce</t>
  </si>
  <si>
    <t>gm. Potok Wielki</t>
  </si>
  <si>
    <t>Powiat kraśnicki</t>
  </si>
  <si>
    <t>m. Kraśnik</t>
  </si>
  <si>
    <t>kraśnicki</t>
  </si>
  <si>
    <t>gm. Annopol</t>
  </si>
  <si>
    <t>gm. Dzierzkowice</t>
  </si>
  <si>
    <t>gm. Gościeradów</t>
  </si>
  <si>
    <t>gm. Kraśnik</t>
  </si>
  <si>
    <t>gm. Szastarka</t>
  </si>
  <si>
    <t>gm. Trzydnik Duży</t>
  </si>
  <si>
    <t>gm. Urzędów</t>
  </si>
  <si>
    <t>gm. Wilkołaz</t>
  </si>
  <si>
    <t>gm. Zakrzówek</t>
  </si>
  <si>
    <t>Powiat lubartowski</t>
  </si>
  <si>
    <t>m. Lubartów</t>
  </si>
  <si>
    <t>lubartowski</t>
  </si>
  <si>
    <t>gm. Abramów</t>
  </si>
  <si>
    <t>gm. Firlej</t>
  </si>
  <si>
    <t>gm. Jeziorzany</t>
  </si>
  <si>
    <t>gm. Kamionka</t>
  </si>
  <si>
    <t>gm. Kock</t>
  </si>
  <si>
    <t>gm. Lubartów</t>
  </si>
  <si>
    <t>gm. Michów</t>
  </si>
  <si>
    <t>gm. Niedźwiada</t>
  </si>
  <si>
    <t>gm. Ostrów Lubelski</t>
  </si>
  <si>
    <t>gm. Ostrówek</t>
  </si>
  <si>
    <t>gm. Serniki</t>
  </si>
  <si>
    <t>gm. Uścimów</t>
  </si>
  <si>
    <t>Powiat lubelski</t>
  </si>
  <si>
    <t>gm. Bełżyce</t>
  </si>
  <si>
    <t>lubelski</t>
  </si>
  <si>
    <t>gm. Borzechów</t>
  </si>
  <si>
    <t>gm. Bychawa</t>
  </si>
  <si>
    <t>gm. Garbów</t>
  </si>
  <si>
    <t>gm. Głusk</t>
  </si>
  <si>
    <t>gm. Jabłonna</t>
  </si>
  <si>
    <t>gm. Jastków</t>
  </si>
  <si>
    <t>gm. Konopnica</t>
  </si>
  <si>
    <t>gm. Krzczonów</t>
  </si>
  <si>
    <t>gm. Niedrzwica Duża</t>
  </si>
  <si>
    <t>gm. Niemce</t>
  </si>
  <si>
    <t>gm. Strzyżewice</t>
  </si>
  <si>
    <t>gm. Wojciechów</t>
  </si>
  <si>
    <t>gm. Wólka</t>
  </si>
  <si>
    <t>gm. Wysokie</t>
  </si>
  <si>
    <t>gm. Zakrzew</t>
  </si>
  <si>
    <t>Powiat łęczyński</t>
  </si>
  <si>
    <t>gm. Cyców</t>
  </si>
  <si>
    <t>łęczyński</t>
  </si>
  <si>
    <t>gm. Ludwin</t>
  </si>
  <si>
    <t>gm. Łęczna</t>
  </si>
  <si>
    <t>gm. Milejów</t>
  </si>
  <si>
    <t>gm. Puchaczów</t>
  </si>
  <si>
    <t>gm. Spiczyn</t>
  </si>
  <si>
    <t>Powiat łukowski</t>
  </si>
  <si>
    <t>m. Łuków</t>
  </si>
  <si>
    <t>łukowski</t>
  </si>
  <si>
    <t>m. Stoczek Łukowski</t>
  </si>
  <si>
    <t>gm. Adamów</t>
  </si>
  <si>
    <t>gm. Krzywda</t>
  </si>
  <si>
    <t>gm. Łuków</t>
  </si>
  <si>
    <t>gm. Serokomla</t>
  </si>
  <si>
    <t>gm. Stanin</t>
  </si>
  <si>
    <t>gm. Stoczek Łukowski</t>
  </si>
  <si>
    <t>gm. Trzebieszów</t>
  </si>
  <si>
    <t>gm. Wojcieszków</t>
  </si>
  <si>
    <t>gm. Wola Mysłowska</t>
  </si>
  <si>
    <t>Powiat opolski</t>
  </si>
  <si>
    <t>gm. Chodel</t>
  </si>
  <si>
    <t>opolski</t>
  </si>
  <si>
    <t>gm. Józefów nad Wisłą</t>
  </si>
  <si>
    <t>gm. Karczmiska</t>
  </si>
  <si>
    <t>gm. Łaziska</t>
  </si>
  <si>
    <t>gm. Opole Lubelskie</t>
  </si>
  <si>
    <t>gm. Poniatowa</t>
  </si>
  <si>
    <t>gm. Wilków</t>
  </si>
  <si>
    <t>Powiat puławski</t>
  </si>
  <si>
    <t>m. Puławy</t>
  </si>
  <si>
    <t>puławski</t>
  </si>
  <si>
    <t>gm. Baranów</t>
  </si>
  <si>
    <t>gm. Janowiec</t>
  </si>
  <si>
    <t>gm. Kazimierz Dolny</t>
  </si>
  <si>
    <t>gm. Końskowola</t>
  </si>
  <si>
    <t>gm. Kurów</t>
  </si>
  <si>
    <t>gm. Markuszów</t>
  </si>
  <si>
    <t>gm. Nałęczów</t>
  </si>
  <si>
    <t>gm. Puławy</t>
  </si>
  <si>
    <t>gm. Wąwolnica</t>
  </si>
  <si>
    <t>gm. Żyrzyn</t>
  </si>
  <si>
    <t>Powiat rycki</t>
  </si>
  <si>
    <t>m. Dęblin</t>
  </si>
  <si>
    <t>rycki</t>
  </si>
  <si>
    <t>gm. Kłoczew</t>
  </si>
  <si>
    <t>gm. Nowodwór</t>
  </si>
  <si>
    <t>gm. Ryki</t>
  </si>
  <si>
    <t>gm. Stężyca</t>
  </si>
  <si>
    <t>gm. Ułęż</t>
  </si>
  <si>
    <t>Powiat świdnicki</t>
  </si>
  <si>
    <t>m. Świdnik</t>
  </si>
  <si>
    <t>świdnicki</t>
  </si>
  <si>
    <t>gm. Mełgiew</t>
  </si>
  <si>
    <t>gm. Piaski</t>
  </si>
  <si>
    <t>gm. Rybczewice</t>
  </si>
  <si>
    <t>gm. Trawniki</t>
  </si>
  <si>
    <t>Miasto na prawach powiatu</t>
  </si>
  <si>
    <t>m. Lublin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</si>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</sst>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8">
    <xf numFmtId="0" fontId="0" fillId="0" borderId="0" xfId="0"/>
    <xf numFmtId="0" fontId="0" fillId="0" borderId="0" xfId="0" applyAlignment="1"/>
    <xf numFmtId="0" fontId="4" fillId="0" borderId="2" xfId="0" applyFont="1" applyBorder="1"/>
    <xf numFmtId="0" fontId="4" fillId="0" borderId="10" xfId="0" applyFont="1" applyBorder="1"/>
    <xf numFmtId="0" fontId="5" fillId="0" borderId="0" xfId="0" applyFont="1"/>
    <xf numFmtId="0" fontId="3" fillId="3" borderId="2" xfId="0" applyFont="1" applyFill="1" applyBorder="1"/>
    <xf numFmtId="0" fontId="3" fillId="3" borderId="10" xfId="0" applyFont="1" applyFill="1" applyBorder="1"/>
    <xf numFmtId="0" fontId="4" fillId="0" borderId="9" xfId="0" applyFont="1" applyBorder="1" applyAlignment="1"/>
    <xf numFmtId="0" fontId="3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3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8" xfId="0" applyFont="1" applyFill="1" applyBorder="1"/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topLeftCell="A40" zoomScale="85" zoomScaleNormal="85" workbookViewId="0">
      <selection activeCell="F111" sqref="F111"/>
    </sheetView>
  </sheetViews>
  <sheetFormatPr defaultColWidth="25.28515625" defaultRowHeight="12.75" x14ac:dyDescent="0.2"/>
  <cols>
    <col min="1" max="1" width="10.28515625" style="1" bestFit="1" customWidth="1"/>
    <col min="2" max="2" width="20.42578125" bestFit="1" customWidth="1"/>
    <col min="3" max="3" width="10.28515625" bestFit="1" customWidth="1"/>
    <col min="4" max="5" width="16.42578125" customWidth="1"/>
    <col min="6" max="6" width="19.42578125" customWidth="1"/>
    <col min="7" max="7" width="17.85546875" customWidth="1"/>
    <col min="8" max="8" width="17.140625" customWidth="1"/>
    <col min="9" max="10" width="16.42578125" customWidth="1"/>
    <col min="11" max="12" width="19.42578125" customWidth="1"/>
  </cols>
  <sheetData>
    <row r="1" spans="1:12" s="13" customFormat="1" ht="95.25" customHeight="1" x14ac:dyDescent="0.2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2" t="s">
        <v>11</v>
      </c>
    </row>
    <row r="2" spans="1:12" s="4" customFormat="1" ht="15" x14ac:dyDescent="0.25">
      <c r="A2" s="8" t="s">
        <v>12</v>
      </c>
      <c r="B2" s="9"/>
      <c r="C2" s="9"/>
      <c r="D2" s="5">
        <v>44038</v>
      </c>
      <c r="E2" s="5">
        <v>36315</v>
      </c>
      <c r="F2" s="5">
        <v>36113</v>
      </c>
      <c r="G2" s="5">
        <v>202</v>
      </c>
      <c r="H2" s="5">
        <v>0</v>
      </c>
      <c r="I2" s="5">
        <v>0</v>
      </c>
      <c r="J2" s="5">
        <v>117</v>
      </c>
      <c r="K2" s="5">
        <v>0</v>
      </c>
      <c r="L2" s="6">
        <v>0</v>
      </c>
    </row>
    <row r="3" spans="1:12" ht="15" x14ac:dyDescent="0.25">
      <c r="A3" s="7">
        <f>60501</f>
        <v>60501</v>
      </c>
      <c r="B3" s="2" t="s">
        <v>13</v>
      </c>
      <c r="C3" s="2" t="s">
        <v>14</v>
      </c>
      <c r="D3" s="2">
        <v>3172</v>
      </c>
      <c r="E3" s="2">
        <v>2607</v>
      </c>
      <c r="F3" s="2">
        <v>2598</v>
      </c>
      <c r="G3" s="2">
        <v>9</v>
      </c>
      <c r="H3" s="2">
        <v>0</v>
      </c>
      <c r="I3" s="2">
        <v>0</v>
      </c>
      <c r="J3" s="2">
        <v>10</v>
      </c>
      <c r="K3" s="2">
        <v>0</v>
      </c>
      <c r="L3" s="3">
        <v>0</v>
      </c>
    </row>
    <row r="4" spans="1:12" ht="15" x14ac:dyDescent="0.25">
      <c r="A4" s="7">
        <f>60502</f>
        <v>60502</v>
      </c>
      <c r="B4" s="2" t="s">
        <v>16</v>
      </c>
      <c r="C4" s="2" t="s">
        <v>14</v>
      </c>
      <c r="D4" s="2">
        <v>2835</v>
      </c>
      <c r="E4" s="2">
        <v>2315</v>
      </c>
      <c r="F4" s="2">
        <v>2309</v>
      </c>
      <c r="G4" s="2">
        <v>6</v>
      </c>
      <c r="H4" s="2">
        <v>0</v>
      </c>
      <c r="I4" s="2">
        <v>0</v>
      </c>
      <c r="J4" s="2">
        <v>7</v>
      </c>
      <c r="K4" s="2">
        <v>0</v>
      </c>
      <c r="L4" s="3">
        <v>0</v>
      </c>
    </row>
    <row r="5" spans="1:12" ht="15" x14ac:dyDescent="0.25">
      <c r="A5" s="7">
        <f>60503</f>
        <v>60503</v>
      </c>
      <c r="B5" s="2" t="s">
        <v>17</v>
      </c>
      <c r="C5" s="2" t="s">
        <v>14</v>
      </c>
      <c r="D5" s="2">
        <v>6076</v>
      </c>
      <c r="E5" s="2">
        <v>4983</v>
      </c>
      <c r="F5" s="2">
        <v>4970</v>
      </c>
      <c r="G5" s="2">
        <v>13</v>
      </c>
      <c r="H5" s="2">
        <v>0</v>
      </c>
      <c r="I5" s="2">
        <v>0</v>
      </c>
      <c r="J5" s="2">
        <v>16</v>
      </c>
      <c r="K5" s="2">
        <v>0</v>
      </c>
      <c r="L5" s="3">
        <v>0</v>
      </c>
    </row>
    <row r="6" spans="1:12" ht="15" x14ac:dyDescent="0.25">
      <c r="A6" s="7">
        <f>60504</f>
        <v>60504</v>
      </c>
      <c r="B6" s="2" t="s">
        <v>18</v>
      </c>
      <c r="C6" s="2" t="s">
        <v>14</v>
      </c>
      <c r="D6" s="2">
        <v>5593</v>
      </c>
      <c r="E6" s="2">
        <v>4614</v>
      </c>
      <c r="F6" s="2">
        <v>4609</v>
      </c>
      <c r="G6" s="2">
        <v>5</v>
      </c>
      <c r="H6" s="2">
        <v>0</v>
      </c>
      <c r="I6" s="2">
        <v>0</v>
      </c>
      <c r="J6" s="2">
        <v>17</v>
      </c>
      <c r="K6" s="2">
        <v>0</v>
      </c>
      <c r="L6" s="3">
        <v>0</v>
      </c>
    </row>
    <row r="7" spans="1:12" ht="15" x14ac:dyDescent="0.25">
      <c r="A7" s="7">
        <f>60505</f>
        <v>60505</v>
      </c>
      <c r="B7" s="2" t="s">
        <v>19</v>
      </c>
      <c r="C7" s="2" t="s">
        <v>14</v>
      </c>
      <c r="D7" s="2">
        <v>14911</v>
      </c>
      <c r="E7" s="2">
        <v>12436</v>
      </c>
      <c r="F7" s="2">
        <v>12337</v>
      </c>
      <c r="G7" s="2">
        <v>99</v>
      </c>
      <c r="H7" s="2">
        <v>0</v>
      </c>
      <c r="I7" s="2">
        <v>0</v>
      </c>
      <c r="J7" s="2">
        <v>37</v>
      </c>
      <c r="K7" s="2">
        <v>0</v>
      </c>
      <c r="L7" s="3">
        <v>0</v>
      </c>
    </row>
    <row r="8" spans="1:12" ht="15" x14ac:dyDescent="0.25">
      <c r="A8" s="7">
        <f>60506</f>
        <v>60506</v>
      </c>
      <c r="B8" s="2" t="s">
        <v>20</v>
      </c>
      <c r="C8" s="2" t="s">
        <v>14</v>
      </c>
      <c r="D8" s="2">
        <v>6923</v>
      </c>
      <c r="E8" s="2">
        <v>5637</v>
      </c>
      <c r="F8" s="2">
        <v>5592</v>
      </c>
      <c r="G8" s="2">
        <v>45</v>
      </c>
      <c r="H8" s="2">
        <v>0</v>
      </c>
      <c r="I8" s="2">
        <v>0</v>
      </c>
      <c r="J8" s="2">
        <v>21</v>
      </c>
      <c r="K8" s="2">
        <v>0</v>
      </c>
      <c r="L8" s="3">
        <v>0</v>
      </c>
    </row>
    <row r="9" spans="1:12" ht="15" x14ac:dyDescent="0.25">
      <c r="A9" s="7">
        <f>60507</f>
        <v>60507</v>
      </c>
      <c r="B9" s="2" t="s">
        <v>21</v>
      </c>
      <c r="C9" s="2" t="s">
        <v>14</v>
      </c>
      <c r="D9" s="2">
        <v>4528</v>
      </c>
      <c r="E9" s="2">
        <v>3723</v>
      </c>
      <c r="F9" s="2">
        <v>3698</v>
      </c>
      <c r="G9" s="2">
        <v>25</v>
      </c>
      <c r="H9" s="2">
        <v>0</v>
      </c>
      <c r="I9" s="2">
        <v>0</v>
      </c>
      <c r="J9" s="2">
        <v>9</v>
      </c>
      <c r="K9" s="2">
        <v>0</v>
      </c>
      <c r="L9" s="3">
        <v>0</v>
      </c>
    </row>
    <row r="10" spans="1:12" s="4" customFormat="1" ht="15" x14ac:dyDescent="0.25">
      <c r="A10" s="8" t="s">
        <v>22</v>
      </c>
      <c r="B10" s="9"/>
      <c r="C10" s="9"/>
      <c r="D10" s="5">
        <v>90003</v>
      </c>
      <c r="E10" s="5">
        <v>74734</v>
      </c>
      <c r="F10" s="5">
        <v>74182</v>
      </c>
      <c r="G10" s="5">
        <v>552</v>
      </c>
      <c r="H10" s="5">
        <v>2</v>
      </c>
      <c r="I10" s="5">
        <v>0</v>
      </c>
      <c r="J10" s="5">
        <v>180</v>
      </c>
      <c r="K10" s="5">
        <v>0</v>
      </c>
      <c r="L10" s="6">
        <v>0</v>
      </c>
    </row>
    <row r="11" spans="1:12" ht="15" x14ac:dyDescent="0.25">
      <c r="A11" s="7">
        <f>60701</f>
        <v>60701</v>
      </c>
      <c r="B11" s="2" t="s">
        <v>23</v>
      </c>
      <c r="C11" s="2" t="s">
        <v>24</v>
      </c>
      <c r="D11" s="2">
        <v>30773</v>
      </c>
      <c r="E11" s="2">
        <v>26225</v>
      </c>
      <c r="F11" s="2">
        <v>25991</v>
      </c>
      <c r="G11" s="2">
        <v>234</v>
      </c>
      <c r="H11" s="2">
        <v>0</v>
      </c>
      <c r="I11" s="2">
        <v>0</v>
      </c>
      <c r="J11" s="2">
        <v>43</v>
      </c>
      <c r="K11" s="2">
        <v>0</v>
      </c>
      <c r="L11" s="3">
        <v>0</v>
      </c>
    </row>
    <row r="12" spans="1:12" ht="15" x14ac:dyDescent="0.25">
      <c r="A12" s="7">
        <f>60702</f>
        <v>60702</v>
      </c>
      <c r="B12" s="2" t="s">
        <v>25</v>
      </c>
      <c r="C12" s="2" t="s">
        <v>24</v>
      </c>
      <c r="D12" s="2">
        <v>8272</v>
      </c>
      <c r="E12" s="2">
        <v>6771</v>
      </c>
      <c r="F12" s="2">
        <v>6713</v>
      </c>
      <c r="G12" s="2">
        <v>58</v>
      </c>
      <c r="H12" s="2">
        <v>0</v>
      </c>
      <c r="I12" s="2">
        <v>0</v>
      </c>
      <c r="J12" s="2">
        <v>14</v>
      </c>
      <c r="K12" s="2">
        <v>0</v>
      </c>
      <c r="L12" s="3">
        <v>0</v>
      </c>
    </row>
    <row r="13" spans="1:12" ht="15" x14ac:dyDescent="0.25">
      <c r="A13" s="7">
        <f>60703</f>
        <v>60703</v>
      </c>
      <c r="B13" s="2" t="s">
        <v>26</v>
      </c>
      <c r="C13" s="2" t="s">
        <v>24</v>
      </c>
      <c r="D13" s="2">
        <v>5223</v>
      </c>
      <c r="E13" s="2">
        <v>4256</v>
      </c>
      <c r="F13" s="2">
        <v>4253</v>
      </c>
      <c r="G13" s="2">
        <v>3</v>
      </c>
      <c r="H13" s="2">
        <v>0</v>
      </c>
      <c r="I13" s="2">
        <v>0</v>
      </c>
      <c r="J13" s="2">
        <v>11</v>
      </c>
      <c r="K13" s="2">
        <v>0</v>
      </c>
      <c r="L13" s="3">
        <v>0</v>
      </c>
    </row>
    <row r="14" spans="1:12" ht="15" x14ac:dyDescent="0.25">
      <c r="A14" s="7">
        <f>60704</f>
        <v>60704</v>
      </c>
      <c r="B14" s="2" t="s">
        <v>27</v>
      </c>
      <c r="C14" s="2" t="s">
        <v>24</v>
      </c>
      <c r="D14" s="2">
        <v>6982</v>
      </c>
      <c r="E14" s="2">
        <v>5687</v>
      </c>
      <c r="F14" s="2">
        <v>5642</v>
      </c>
      <c r="G14" s="2">
        <v>45</v>
      </c>
      <c r="H14" s="2">
        <v>0</v>
      </c>
      <c r="I14" s="2">
        <v>0</v>
      </c>
      <c r="J14" s="2">
        <v>50</v>
      </c>
      <c r="K14" s="2">
        <v>0</v>
      </c>
      <c r="L14" s="3">
        <v>0</v>
      </c>
    </row>
    <row r="15" spans="1:12" ht="15" x14ac:dyDescent="0.25">
      <c r="A15" s="7">
        <f>60705</f>
        <v>60705</v>
      </c>
      <c r="B15" s="2" t="s">
        <v>28</v>
      </c>
      <c r="C15" s="2" t="s">
        <v>24</v>
      </c>
      <c r="D15" s="2">
        <v>7087</v>
      </c>
      <c r="E15" s="2">
        <v>5801</v>
      </c>
      <c r="F15" s="2">
        <v>5784</v>
      </c>
      <c r="G15" s="2">
        <v>17</v>
      </c>
      <c r="H15" s="2">
        <v>0</v>
      </c>
      <c r="I15" s="2">
        <v>0</v>
      </c>
      <c r="J15" s="2">
        <v>9</v>
      </c>
      <c r="K15" s="2">
        <v>0</v>
      </c>
      <c r="L15" s="3">
        <v>0</v>
      </c>
    </row>
    <row r="16" spans="1:12" ht="15" x14ac:dyDescent="0.25">
      <c r="A16" s="7">
        <f>60706</f>
        <v>60706</v>
      </c>
      <c r="B16" s="2" t="s">
        <v>29</v>
      </c>
      <c r="C16" s="2" t="s">
        <v>24</v>
      </c>
      <c r="D16" s="2">
        <v>5611</v>
      </c>
      <c r="E16" s="2">
        <v>4598</v>
      </c>
      <c r="F16" s="2">
        <v>4577</v>
      </c>
      <c r="G16" s="2">
        <v>21</v>
      </c>
      <c r="H16" s="2">
        <v>0</v>
      </c>
      <c r="I16" s="2">
        <v>0</v>
      </c>
      <c r="J16" s="2">
        <v>15</v>
      </c>
      <c r="K16" s="2">
        <v>0</v>
      </c>
      <c r="L16" s="3">
        <v>0</v>
      </c>
    </row>
    <row r="17" spans="1:12" ht="15" x14ac:dyDescent="0.25">
      <c r="A17" s="7">
        <f>60707</f>
        <v>60707</v>
      </c>
      <c r="B17" s="2" t="s">
        <v>30</v>
      </c>
      <c r="C17" s="2" t="s">
        <v>24</v>
      </c>
      <c r="D17" s="2">
        <v>6159</v>
      </c>
      <c r="E17" s="2">
        <v>5114</v>
      </c>
      <c r="F17" s="2">
        <v>5088</v>
      </c>
      <c r="G17" s="2">
        <v>26</v>
      </c>
      <c r="H17" s="2">
        <v>0</v>
      </c>
      <c r="I17" s="2">
        <v>0</v>
      </c>
      <c r="J17" s="2">
        <v>5</v>
      </c>
      <c r="K17" s="2">
        <v>0</v>
      </c>
      <c r="L17" s="3">
        <v>0</v>
      </c>
    </row>
    <row r="18" spans="1:12" ht="15" x14ac:dyDescent="0.25">
      <c r="A18" s="7">
        <f>60708</f>
        <v>60708</v>
      </c>
      <c r="B18" s="2" t="s">
        <v>31</v>
      </c>
      <c r="C18" s="2" t="s">
        <v>24</v>
      </c>
      <c r="D18" s="2">
        <v>8229</v>
      </c>
      <c r="E18" s="2">
        <v>6783</v>
      </c>
      <c r="F18" s="2">
        <v>6696</v>
      </c>
      <c r="G18" s="2">
        <v>87</v>
      </c>
      <c r="H18" s="2">
        <v>1</v>
      </c>
      <c r="I18" s="2">
        <v>0</v>
      </c>
      <c r="J18" s="2">
        <v>11</v>
      </c>
      <c r="K18" s="2">
        <v>0</v>
      </c>
      <c r="L18" s="3">
        <v>0</v>
      </c>
    </row>
    <row r="19" spans="1:12" ht="15" x14ac:dyDescent="0.25">
      <c r="A19" s="7">
        <f>60709</f>
        <v>60709</v>
      </c>
      <c r="B19" s="2" t="s">
        <v>32</v>
      </c>
      <c r="C19" s="2" t="s">
        <v>24</v>
      </c>
      <c r="D19" s="2">
        <v>5421</v>
      </c>
      <c r="E19" s="2">
        <v>4353</v>
      </c>
      <c r="F19" s="2">
        <v>4338</v>
      </c>
      <c r="G19" s="2">
        <v>15</v>
      </c>
      <c r="H19" s="2">
        <v>0</v>
      </c>
      <c r="I19" s="2">
        <v>0</v>
      </c>
      <c r="J19" s="2">
        <v>12</v>
      </c>
      <c r="K19" s="2">
        <v>0</v>
      </c>
      <c r="L19" s="3">
        <v>0</v>
      </c>
    </row>
    <row r="20" spans="1:12" ht="15" x14ac:dyDescent="0.25">
      <c r="A20" s="7">
        <f>60710</f>
        <v>60710</v>
      </c>
      <c r="B20" s="2" t="s">
        <v>33</v>
      </c>
      <c r="C20" s="2" t="s">
        <v>24</v>
      </c>
      <c r="D20" s="2">
        <v>6246</v>
      </c>
      <c r="E20" s="2">
        <v>5146</v>
      </c>
      <c r="F20" s="2">
        <v>5100</v>
      </c>
      <c r="G20" s="2">
        <v>46</v>
      </c>
      <c r="H20" s="2">
        <v>1</v>
      </c>
      <c r="I20" s="2">
        <v>0</v>
      </c>
      <c r="J20" s="2">
        <v>10</v>
      </c>
      <c r="K20" s="2">
        <v>0</v>
      </c>
      <c r="L20" s="3">
        <v>0</v>
      </c>
    </row>
    <row r="21" spans="1:12" s="4" customFormat="1" ht="15" x14ac:dyDescent="0.25">
      <c r="A21" s="8" t="s">
        <v>34</v>
      </c>
      <c r="B21" s="9"/>
      <c r="C21" s="9"/>
      <c r="D21" s="5">
        <v>85354</v>
      </c>
      <c r="E21" s="5">
        <v>69437</v>
      </c>
      <c r="F21" s="5">
        <v>68873</v>
      </c>
      <c r="G21" s="5">
        <v>564</v>
      </c>
      <c r="H21" s="5">
        <v>5</v>
      </c>
      <c r="I21" s="5">
        <v>0</v>
      </c>
      <c r="J21" s="5">
        <v>176</v>
      </c>
      <c r="K21" s="5">
        <v>0</v>
      </c>
      <c r="L21" s="6">
        <v>0</v>
      </c>
    </row>
    <row r="22" spans="1:12" ht="15" x14ac:dyDescent="0.25">
      <c r="A22" s="7">
        <f>60801</f>
        <v>60801</v>
      </c>
      <c r="B22" s="2" t="s">
        <v>35</v>
      </c>
      <c r="C22" s="2" t="s">
        <v>36</v>
      </c>
      <c r="D22" s="2">
        <v>20198</v>
      </c>
      <c r="E22" s="2">
        <v>16678</v>
      </c>
      <c r="F22" s="2">
        <v>16578</v>
      </c>
      <c r="G22" s="2">
        <v>100</v>
      </c>
      <c r="H22" s="2">
        <v>0</v>
      </c>
      <c r="I22" s="2">
        <v>0</v>
      </c>
      <c r="J22" s="2">
        <v>29</v>
      </c>
      <c r="K22" s="2">
        <v>0</v>
      </c>
      <c r="L22" s="3">
        <v>0</v>
      </c>
    </row>
    <row r="23" spans="1:12" ht="15" x14ac:dyDescent="0.25">
      <c r="A23" s="7">
        <f>60802</f>
        <v>60802</v>
      </c>
      <c r="B23" s="2" t="s">
        <v>37</v>
      </c>
      <c r="C23" s="2" t="s">
        <v>36</v>
      </c>
      <c r="D23" s="2">
        <v>3965</v>
      </c>
      <c r="E23" s="2">
        <v>3241</v>
      </c>
      <c r="F23" s="2">
        <v>3228</v>
      </c>
      <c r="G23" s="2">
        <v>13</v>
      </c>
      <c r="H23" s="2">
        <v>0</v>
      </c>
      <c r="I23" s="2">
        <v>0</v>
      </c>
      <c r="J23" s="2">
        <v>4</v>
      </c>
      <c r="K23" s="2">
        <v>0</v>
      </c>
      <c r="L23" s="3">
        <v>0</v>
      </c>
    </row>
    <row r="24" spans="1:12" ht="15" x14ac:dyDescent="0.25">
      <c r="A24" s="7">
        <f>60803</f>
        <v>60803</v>
      </c>
      <c r="B24" s="2" t="s">
        <v>38</v>
      </c>
      <c r="C24" s="2" t="s">
        <v>36</v>
      </c>
      <c r="D24" s="2">
        <v>5751</v>
      </c>
      <c r="E24" s="2">
        <v>4652</v>
      </c>
      <c r="F24" s="2">
        <v>4608</v>
      </c>
      <c r="G24" s="2">
        <v>44</v>
      </c>
      <c r="H24" s="2">
        <v>0</v>
      </c>
      <c r="I24" s="2">
        <v>0</v>
      </c>
      <c r="J24" s="2">
        <v>9</v>
      </c>
      <c r="K24" s="2">
        <v>0</v>
      </c>
      <c r="L24" s="3">
        <v>0</v>
      </c>
    </row>
    <row r="25" spans="1:12" ht="15" x14ac:dyDescent="0.25">
      <c r="A25" s="7">
        <f>60804</f>
        <v>60804</v>
      </c>
      <c r="B25" s="2" t="s">
        <v>39</v>
      </c>
      <c r="C25" s="2" t="s">
        <v>36</v>
      </c>
      <c r="D25" s="2">
        <v>2618</v>
      </c>
      <c r="E25" s="2">
        <v>2143</v>
      </c>
      <c r="F25" s="2">
        <v>2129</v>
      </c>
      <c r="G25" s="2">
        <v>14</v>
      </c>
      <c r="H25" s="2">
        <v>0</v>
      </c>
      <c r="I25" s="2">
        <v>0</v>
      </c>
      <c r="J25" s="2">
        <v>4</v>
      </c>
      <c r="K25" s="2">
        <v>0</v>
      </c>
      <c r="L25" s="3">
        <v>0</v>
      </c>
    </row>
    <row r="26" spans="1:12" ht="15" x14ac:dyDescent="0.25">
      <c r="A26" s="7">
        <f>60805</f>
        <v>60805</v>
      </c>
      <c r="B26" s="2" t="s">
        <v>40</v>
      </c>
      <c r="C26" s="2" t="s">
        <v>36</v>
      </c>
      <c r="D26" s="2">
        <v>6382</v>
      </c>
      <c r="E26" s="2">
        <v>5175</v>
      </c>
      <c r="F26" s="2">
        <v>5142</v>
      </c>
      <c r="G26" s="2">
        <v>33</v>
      </c>
      <c r="H26" s="2">
        <v>0</v>
      </c>
      <c r="I26" s="2">
        <v>0</v>
      </c>
      <c r="J26" s="2">
        <v>9</v>
      </c>
      <c r="K26" s="2">
        <v>0</v>
      </c>
      <c r="L26" s="3">
        <v>0</v>
      </c>
    </row>
    <row r="27" spans="1:12" ht="15" x14ac:dyDescent="0.25">
      <c r="A27" s="7">
        <f>60806</f>
        <v>60806</v>
      </c>
      <c r="B27" s="2" t="s">
        <v>41</v>
      </c>
      <c r="C27" s="2" t="s">
        <v>36</v>
      </c>
      <c r="D27" s="2">
        <v>6100</v>
      </c>
      <c r="E27" s="2">
        <v>4997</v>
      </c>
      <c r="F27" s="2">
        <v>4969</v>
      </c>
      <c r="G27" s="2">
        <v>28</v>
      </c>
      <c r="H27" s="2">
        <v>0</v>
      </c>
      <c r="I27" s="2">
        <v>0</v>
      </c>
      <c r="J27" s="2">
        <v>17</v>
      </c>
      <c r="K27" s="2">
        <v>0</v>
      </c>
      <c r="L27" s="3">
        <v>0</v>
      </c>
    </row>
    <row r="28" spans="1:12" ht="15" x14ac:dyDescent="0.25">
      <c r="A28" s="7">
        <f>60807</f>
        <v>60807</v>
      </c>
      <c r="B28" s="2" t="s">
        <v>42</v>
      </c>
      <c r="C28" s="2" t="s">
        <v>36</v>
      </c>
      <c r="D28" s="2">
        <v>11629</v>
      </c>
      <c r="E28" s="2">
        <v>9212</v>
      </c>
      <c r="F28" s="2">
        <v>9162</v>
      </c>
      <c r="G28" s="2">
        <v>50</v>
      </c>
      <c r="H28" s="2">
        <v>2</v>
      </c>
      <c r="I28" s="2">
        <v>0</v>
      </c>
      <c r="J28" s="2">
        <v>29</v>
      </c>
      <c r="K28" s="2">
        <v>0</v>
      </c>
      <c r="L28" s="3">
        <v>0</v>
      </c>
    </row>
    <row r="29" spans="1:12" ht="15" x14ac:dyDescent="0.25">
      <c r="A29" s="7">
        <f>60808</f>
        <v>60808</v>
      </c>
      <c r="B29" s="2" t="s">
        <v>43</v>
      </c>
      <c r="C29" s="2" t="s">
        <v>36</v>
      </c>
      <c r="D29" s="2">
        <v>5683</v>
      </c>
      <c r="E29" s="2">
        <v>4729</v>
      </c>
      <c r="F29" s="2">
        <v>4637</v>
      </c>
      <c r="G29" s="2">
        <v>92</v>
      </c>
      <c r="H29" s="2">
        <v>1</v>
      </c>
      <c r="I29" s="2">
        <v>0</v>
      </c>
      <c r="J29" s="2">
        <v>4</v>
      </c>
      <c r="K29" s="2">
        <v>0</v>
      </c>
      <c r="L29" s="3">
        <v>0</v>
      </c>
    </row>
    <row r="30" spans="1:12" ht="15" x14ac:dyDescent="0.25">
      <c r="A30" s="7">
        <f>60809</f>
        <v>60809</v>
      </c>
      <c r="B30" s="2" t="s">
        <v>44</v>
      </c>
      <c r="C30" s="2" t="s">
        <v>36</v>
      </c>
      <c r="D30" s="2">
        <v>6219</v>
      </c>
      <c r="E30" s="2">
        <v>5052</v>
      </c>
      <c r="F30" s="2">
        <v>5033</v>
      </c>
      <c r="G30" s="2">
        <v>19</v>
      </c>
      <c r="H30" s="2">
        <v>0</v>
      </c>
      <c r="I30" s="2">
        <v>0</v>
      </c>
      <c r="J30" s="2">
        <v>6</v>
      </c>
      <c r="K30" s="2">
        <v>0</v>
      </c>
      <c r="L30" s="3">
        <v>0</v>
      </c>
    </row>
    <row r="31" spans="1:12" ht="15" x14ac:dyDescent="0.25">
      <c r="A31" s="7">
        <f>60810</f>
        <v>60810</v>
      </c>
      <c r="B31" s="2" t="s">
        <v>45</v>
      </c>
      <c r="C31" s="2" t="s">
        <v>36</v>
      </c>
      <c r="D31" s="2">
        <v>5104</v>
      </c>
      <c r="E31" s="2">
        <v>4130</v>
      </c>
      <c r="F31" s="2">
        <v>4080</v>
      </c>
      <c r="G31" s="2">
        <v>50</v>
      </c>
      <c r="H31" s="2">
        <v>0</v>
      </c>
      <c r="I31" s="2">
        <v>0</v>
      </c>
      <c r="J31" s="2">
        <v>39</v>
      </c>
      <c r="K31" s="2">
        <v>0</v>
      </c>
      <c r="L31" s="3">
        <v>0</v>
      </c>
    </row>
    <row r="32" spans="1:12" ht="15" x14ac:dyDescent="0.25">
      <c r="A32" s="7">
        <f>60811</f>
        <v>60811</v>
      </c>
      <c r="B32" s="2" t="s">
        <v>46</v>
      </c>
      <c r="C32" s="2" t="s">
        <v>36</v>
      </c>
      <c r="D32" s="2">
        <v>3780</v>
      </c>
      <c r="E32" s="2">
        <v>3022</v>
      </c>
      <c r="F32" s="2">
        <v>2995</v>
      </c>
      <c r="G32" s="2">
        <v>27</v>
      </c>
      <c r="H32" s="2">
        <v>0</v>
      </c>
      <c r="I32" s="2">
        <v>0</v>
      </c>
      <c r="J32" s="2">
        <v>8</v>
      </c>
      <c r="K32" s="2">
        <v>0</v>
      </c>
      <c r="L32" s="3">
        <v>0</v>
      </c>
    </row>
    <row r="33" spans="1:12" ht="15" x14ac:dyDescent="0.25">
      <c r="A33" s="7">
        <f>60812</f>
        <v>60812</v>
      </c>
      <c r="B33" s="2" t="s">
        <v>47</v>
      </c>
      <c r="C33" s="2" t="s">
        <v>36</v>
      </c>
      <c r="D33" s="2">
        <v>4865</v>
      </c>
      <c r="E33" s="2">
        <v>3919</v>
      </c>
      <c r="F33" s="2">
        <v>3875</v>
      </c>
      <c r="G33" s="2">
        <v>44</v>
      </c>
      <c r="H33" s="2">
        <v>0</v>
      </c>
      <c r="I33" s="2">
        <v>0</v>
      </c>
      <c r="J33" s="2">
        <v>9</v>
      </c>
      <c r="K33" s="2">
        <v>0</v>
      </c>
      <c r="L33" s="3">
        <v>0</v>
      </c>
    </row>
    <row r="34" spans="1:12" ht="15" x14ac:dyDescent="0.25">
      <c r="A34" s="7">
        <f>60813</f>
        <v>60813</v>
      </c>
      <c r="B34" s="2" t="s">
        <v>48</v>
      </c>
      <c r="C34" s="2" t="s">
        <v>36</v>
      </c>
      <c r="D34" s="2">
        <v>3060</v>
      </c>
      <c r="E34" s="2">
        <v>2487</v>
      </c>
      <c r="F34" s="2">
        <v>2437</v>
      </c>
      <c r="G34" s="2">
        <v>50</v>
      </c>
      <c r="H34" s="2">
        <v>2</v>
      </c>
      <c r="I34" s="2">
        <v>0</v>
      </c>
      <c r="J34" s="2">
        <v>9</v>
      </c>
      <c r="K34" s="2">
        <v>0</v>
      </c>
      <c r="L34" s="3">
        <v>0</v>
      </c>
    </row>
    <row r="35" spans="1:12" s="4" customFormat="1" ht="15" x14ac:dyDescent="0.25">
      <c r="A35" s="8" t="s">
        <v>49</v>
      </c>
      <c r="B35" s="9"/>
      <c r="C35" s="9"/>
      <c r="D35" s="5">
        <v>156992</v>
      </c>
      <c r="E35" s="5">
        <v>124777</v>
      </c>
      <c r="F35" s="5">
        <v>122940</v>
      </c>
      <c r="G35" s="5">
        <v>1837</v>
      </c>
      <c r="H35" s="5">
        <v>2</v>
      </c>
      <c r="I35" s="5">
        <v>0</v>
      </c>
      <c r="J35" s="5">
        <v>301</v>
      </c>
      <c r="K35" s="5">
        <v>0</v>
      </c>
      <c r="L35" s="6">
        <v>0</v>
      </c>
    </row>
    <row r="36" spans="1:12" ht="15" x14ac:dyDescent="0.25">
      <c r="A36" s="7">
        <f>60901</f>
        <v>60901</v>
      </c>
      <c r="B36" s="2" t="s">
        <v>50</v>
      </c>
      <c r="C36" s="2" t="s">
        <v>51</v>
      </c>
      <c r="D36" s="2">
        <v>12774</v>
      </c>
      <c r="E36" s="2">
        <v>10284</v>
      </c>
      <c r="F36" s="2">
        <v>10217</v>
      </c>
      <c r="G36" s="2">
        <v>67</v>
      </c>
      <c r="H36" s="2">
        <v>0</v>
      </c>
      <c r="I36" s="2">
        <v>0</v>
      </c>
      <c r="J36" s="2">
        <v>61</v>
      </c>
      <c r="K36" s="2">
        <v>0</v>
      </c>
      <c r="L36" s="3">
        <v>0</v>
      </c>
    </row>
    <row r="37" spans="1:12" ht="15" x14ac:dyDescent="0.25">
      <c r="A37" s="7">
        <f>60902</f>
        <v>60902</v>
      </c>
      <c r="B37" s="2" t="s">
        <v>52</v>
      </c>
      <c r="C37" s="2" t="s">
        <v>51</v>
      </c>
      <c r="D37" s="2">
        <v>3841</v>
      </c>
      <c r="E37" s="2">
        <v>3047</v>
      </c>
      <c r="F37" s="2">
        <v>2958</v>
      </c>
      <c r="G37" s="2">
        <v>89</v>
      </c>
      <c r="H37" s="2">
        <v>0</v>
      </c>
      <c r="I37" s="2">
        <v>0</v>
      </c>
      <c r="J37" s="2">
        <v>5</v>
      </c>
      <c r="K37" s="2">
        <v>0</v>
      </c>
      <c r="L37" s="3">
        <v>0</v>
      </c>
    </row>
    <row r="38" spans="1:12" ht="15" x14ac:dyDescent="0.25">
      <c r="A38" s="7">
        <f>60903</f>
        <v>60903</v>
      </c>
      <c r="B38" s="2" t="s">
        <v>53</v>
      </c>
      <c r="C38" s="2" t="s">
        <v>51</v>
      </c>
      <c r="D38" s="2">
        <v>11087</v>
      </c>
      <c r="E38" s="2">
        <v>9140</v>
      </c>
      <c r="F38" s="2">
        <v>9119</v>
      </c>
      <c r="G38" s="2">
        <v>21</v>
      </c>
      <c r="H38" s="2">
        <v>0</v>
      </c>
      <c r="I38" s="2">
        <v>0</v>
      </c>
      <c r="J38" s="2">
        <v>15</v>
      </c>
      <c r="K38" s="2">
        <v>0</v>
      </c>
      <c r="L38" s="3">
        <v>0</v>
      </c>
    </row>
    <row r="39" spans="1:12" ht="15" x14ac:dyDescent="0.25">
      <c r="A39" s="7">
        <f>60904</f>
        <v>60904</v>
      </c>
      <c r="B39" s="2" t="s">
        <v>54</v>
      </c>
      <c r="C39" s="2" t="s">
        <v>51</v>
      </c>
      <c r="D39" s="2">
        <v>8990</v>
      </c>
      <c r="E39" s="2">
        <v>7190</v>
      </c>
      <c r="F39" s="2">
        <v>7118</v>
      </c>
      <c r="G39" s="2">
        <v>72</v>
      </c>
      <c r="H39" s="2">
        <v>0</v>
      </c>
      <c r="I39" s="2">
        <v>0</v>
      </c>
      <c r="J39" s="2">
        <v>8</v>
      </c>
      <c r="K39" s="2">
        <v>0</v>
      </c>
      <c r="L39" s="3">
        <v>0</v>
      </c>
    </row>
    <row r="40" spans="1:12" ht="15" x14ac:dyDescent="0.25">
      <c r="A40" s="7">
        <f>60905</f>
        <v>60905</v>
      </c>
      <c r="B40" s="2" t="s">
        <v>55</v>
      </c>
      <c r="C40" s="2" t="s">
        <v>51</v>
      </c>
      <c r="D40" s="2">
        <v>13040</v>
      </c>
      <c r="E40" s="2">
        <v>9819</v>
      </c>
      <c r="F40" s="2">
        <v>9574</v>
      </c>
      <c r="G40" s="2">
        <v>245</v>
      </c>
      <c r="H40" s="2">
        <v>0</v>
      </c>
      <c r="I40" s="2">
        <v>0</v>
      </c>
      <c r="J40" s="2">
        <v>8</v>
      </c>
      <c r="K40" s="2">
        <v>0</v>
      </c>
      <c r="L40" s="3">
        <v>0</v>
      </c>
    </row>
    <row r="41" spans="1:12" ht="15" x14ac:dyDescent="0.25">
      <c r="A41" s="7">
        <f>60906</f>
        <v>60906</v>
      </c>
      <c r="B41" s="2" t="s">
        <v>56</v>
      </c>
      <c r="C41" s="2" t="s">
        <v>51</v>
      </c>
      <c r="D41" s="2">
        <v>8023</v>
      </c>
      <c r="E41" s="2">
        <v>6437</v>
      </c>
      <c r="F41" s="2">
        <v>6350</v>
      </c>
      <c r="G41" s="2">
        <v>87</v>
      </c>
      <c r="H41" s="2">
        <v>0</v>
      </c>
      <c r="I41" s="2">
        <v>0</v>
      </c>
      <c r="J41" s="2">
        <v>7</v>
      </c>
      <c r="K41" s="2">
        <v>0</v>
      </c>
      <c r="L41" s="3">
        <v>0</v>
      </c>
    </row>
    <row r="42" spans="1:12" ht="15" x14ac:dyDescent="0.25">
      <c r="A42" s="7">
        <f>60907</f>
        <v>60907</v>
      </c>
      <c r="B42" s="2" t="s">
        <v>57</v>
      </c>
      <c r="C42" s="2" t="s">
        <v>51</v>
      </c>
      <c r="D42" s="2">
        <v>14340</v>
      </c>
      <c r="E42" s="2">
        <v>11344</v>
      </c>
      <c r="F42" s="2">
        <v>11205</v>
      </c>
      <c r="G42" s="2">
        <v>139</v>
      </c>
      <c r="H42" s="2">
        <v>0</v>
      </c>
      <c r="I42" s="2">
        <v>0</v>
      </c>
      <c r="J42" s="2">
        <v>28</v>
      </c>
      <c r="K42" s="2">
        <v>0</v>
      </c>
      <c r="L42" s="3">
        <v>0</v>
      </c>
    </row>
    <row r="43" spans="1:12" ht="15" x14ac:dyDescent="0.25">
      <c r="A43" s="7">
        <f>60908</f>
        <v>60908</v>
      </c>
      <c r="B43" s="2" t="s">
        <v>58</v>
      </c>
      <c r="C43" s="2" t="s">
        <v>51</v>
      </c>
      <c r="D43" s="2">
        <v>14348</v>
      </c>
      <c r="E43" s="2">
        <v>11401</v>
      </c>
      <c r="F43" s="2">
        <v>11185</v>
      </c>
      <c r="G43" s="2">
        <v>216</v>
      </c>
      <c r="H43" s="2">
        <v>0</v>
      </c>
      <c r="I43" s="2">
        <v>0</v>
      </c>
      <c r="J43" s="2">
        <v>18</v>
      </c>
      <c r="K43" s="2">
        <v>0</v>
      </c>
      <c r="L43" s="3">
        <v>0</v>
      </c>
    </row>
    <row r="44" spans="1:12" ht="15" x14ac:dyDescent="0.25">
      <c r="A44" s="7">
        <f>60909</f>
        <v>60909</v>
      </c>
      <c r="B44" s="2" t="s">
        <v>59</v>
      </c>
      <c r="C44" s="2" t="s">
        <v>51</v>
      </c>
      <c r="D44" s="2">
        <v>4288</v>
      </c>
      <c r="E44" s="2">
        <v>3590</v>
      </c>
      <c r="F44" s="2">
        <v>3447</v>
      </c>
      <c r="G44" s="2">
        <v>143</v>
      </c>
      <c r="H44" s="2">
        <v>0</v>
      </c>
      <c r="I44" s="2">
        <v>0</v>
      </c>
      <c r="J44" s="2">
        <v>6</v>
      </c>
      <c r="K44" s="2">
        <v>0</v>
      </c>
      <c r="L44" s="3">
        <v>0</v>
      </c>
    </row>
    <row r="45" spans="1:12" ht="15" x14ac:dyDescent="0.25">
      <c r="A45" s="7">
        <f>60910</f>
        <v>60910</v>
      </c>
      <c r="B45" s="2" t="s">
        <v>60</v>
      </c>
      <c r="C45" s="2" t="s">
        <v>51</v>
      </c>
      <c r="D45" s="2">
        <v>11913</v>
      </c>
      <c r="E45" s="2">
        <v>9359</v>
      </c>
      <c r="F45" s="2">
        <v>9268</v>
      </c>
      <c r="G45" s="2">
        <v>91</v>
      </c>
      <c r="H45" s="2">
        <v>0</v>
      </c>
      <c r="I45" s="2">
        <v>0</v>
      </c>
      <c r="J45" s="2">
        <v>24</v>
      </c>
      <c r="K45" s="2">
        <v>0</v>
      </c>
      <c r="L45" s="3">
        <v>0</v>
      </c>
    </row>
    <row r="46" spans="1:12" ht="15" x14ac:dyDescent="0.25">
      <c r="A46" s="7">
        <f>60911</f>
        <v>60911</v>
      </c>
      <c r="B46" s="2" t="s">
        <v>61</v>
      </c>
      <c r="C46" s="2" t="s">
        <v>51</v>
      </c>
      <c r="D46" s="2">
        <v>20556</v>
      </c>
      <c r="E46" s="2">
        <v>16223</v>
      </c>
      <c r="F46" s="2">
        <v>15926</v>
      </c>
      <c r="G46" s="2">
        <v>297</v>
      </c>
      <c r="H46" s="2">
        <v>1</v>
      </c>
      <c r="I46" s="2">
        <v>0</v>
      </c>
      <c r="J46" s="2">
        <v>22</v>
      </c>
      <c r="K46" s="2">
        <v>0</v>
      </c>
      <c r="L46" s="3">
        <v>0</v>
      </c>
    </row>
    <row r="47" spans="1:12" ht="15" x14ac:dyDescent="0.25">
      <c r="A47" s="7">
        <f>60912</f>
        <v>60912</v>
      </c>
      <c r="B47" s="2" t="s">
        <v>62</v>
      </c>
      <c r="C47" s="2" t="s">
        <v>51</v>
      </c>
      <c r="D47" s="2">
        <v>7972</v>
      </c>
      <c r="E47" s="2">
        <v>6395</v>
      </c>
      <c r="F47" s="2">
        <v>6327</v>
      </c>
      <c r="G47" s="2">
        <v>68</v>
      </c>
      <c r="H47" s="2">
        <v>0</v>
      </c>
      <c r="I47" s="2">
        <v>0</v>
      </c>
      <c r="J47" s="2">
        <v>48</v>
      </c>
      <c r="K47" s="2">
        <v>0</v>
      </c>
      <c r="L47" s="3">
        <v>0</v>
      </c>
    </row>
    <row r="48" spans="1:12" ht="15" x14ac:dyDescent="0.25">
      <c r="A48" s="7">
        <f>60913</f>
        <v>60913</v>
      </c>
      <c r="B48" s="2" t="s">
        <v>63</v>
      </c>
      <c r="C48" s="2" t="s">
        <v>51</v>
      </c>
      <c r="D48" s="2">
        <v>5924</v>
      </c>
      <c r="E48" s="2">
        <v>4760</v>
      </c>
      <c r="F48" s="2">
        <v>4700</v>
      </c>
      <c r="G48" s="2">
        <v>60</v>
      </c>
      <c r="H48" s="2">
        <v>0</v>
      </c>
      <c r="I48" s="2">
        <v>0</v>
      </c>
      <c r="J48" s="2">
        <v>14</v>
      </c>
      <c r="K48" s="2">
        <v>0</v>
      </c>
      <c r="L48" s="3">
        <v>0</v>
      </c>
    </row>
    <row r="49" spans="1:12" ht="15" x14ac:dyDescent="0.25">
      <c r="A49" s="7">
        <f>60914</f>
        <v>60914</v>
      </c>
      <c r="B49" s="2" t="s">
        <v>64</v>
      </c>
      <c r="C49" s="2" t="s">
        <v>51</v>
      </c>
      <c r="D49" s="2">
        <v>12851</v>
      </c>
      <c r="E49" s="2">
        <v>9914</v>
      </c>
      <c r="F49" s="2">
        <v>9779</v>
      </c>
      <c r="G49" s="2">
        <v>135</v>
      </c>
      <c r="H49" s="2">
        <v>1</v>
      </c>
      <c r="I49" s="2">
        <v>0</v>
      </c>
      <c r="J49" s="2">
        <v>14</v>
      </c>
      <c r="K49" s="2">
        <v>0</v>
      </c>
      <c r="L49" s="3">
        <v>0</v>
      </c>
    </row>
    <row r="50" spans="1:12" ht="15" x14ac:dyDescent="0.25">
      <c r="A50" s="7">
        <f>60915</f>
        <v>60915</v>
      </c>
      <c r="B50" s="2" t="s">
        <v>65</v>
      </c>
      <c r="C50" s="2" t="s">
        <v>51</v>
      </c>
      <c r="D50" s="2">
        <v>4234</v>
      </c>
      <c r="E50" s="2">
        <v>3561</v>
      </c>
      <c r="F50" s="2">
        <v>3498</v>
      </c>
      <c r="G50" s="2">
        <v>63</v>
      </c>
      <c r="H50" s="2">
        <v>0</v>
      </c>
      <c r="I50" s="2">
        <v>0</v>
      </c>
      <c r="J50" s="2">
        <v>12</v>
      </c>
      <c r="K50" s="2">
        <v>0</v>
      </c>
      <c r="L50" s="3">
        <v>0</v>
      </c>
    </row>
    <row r="51" spans="1:12" ht="15" x14ac:dyDescent="0.25">
      <c r="A51" s="7">
        <f>60916</f>
        <v>60916</v>
      </c>
      <c r="B51" s="2" t="s">
        <v>66</v>
      </c>
      <c r="C51" s="2" t="s">
        <v>51</v>
      </c>
      <c r="D51" s="2">
        <v>2811</v>
      </c>
      <c r="E51" s="2">
        <v>2313</v>
      </c>
      <c r="F51" s="2">
        <v>2269</v>
      </c>
      <c r="G51" s="2">
        <v>44</v>
      </c>
      <c r="H51" s="2">
        <v>0</v>
      </c>
      <c r="I51" s="2">
        <v>0</v>
      </c>
      <c r="J51" s="2">
        <v>11</v>
      </c>
      <c r="K51" s="2">
        <v>0</v>
      </c>
      <c r="L51" s="3">
        <v>0</v>
      </c>
    </row>
    <row r="52" spans="1:12" s="4" customFormat="1" ht="15" x14ac:dyDescent="0.25">
      <c r="A52" s="8" t="s">
        <v>67</v>
      </c>
      <c r="B52" s="9"/>
      <c r="C52" s="9"/>
      <c r="D52" s="5">
        <v>55079</v>
      </c>
      <c r="E52" s="5">
        <v>43983</v>
      </c>
      <c r="F52" s="5">
        <v>43624</v>
      </c>
      <c r="G52" s="5">
        <v>359</v>
      </c>
      <c r="H52" s="5">
        <v>1</v>
      </c>
      <c r="I52" s="5">
        <v>0</v>
      </c>
      <c r="J52" s="5">
        <v>73</v>
      </c>
      <c r="K52" s="5">
        <v>0</v>
      </c>
      <c r="L52" s="6">
        <v>0</v>
      </c>
    </row>
    <row r="53" spans="1:12" ht="15" x14ac:dyDescent="0.25">
      <c r="A53" s="7">
        <f>61001</f>
        <v>61001</v>
      </c>
      <c r="B53" s="2" t="s">
        <v>68</v>
      </c>
      <c r="C53" s="2" t="s">
        <v>69</v>
      </c>
      <c r="D53" s="2">
        <v>7686</v>
      </c>
      <c r="E53" s="2">
        <v>6017</v>
      </c>
      <c r="F53" s="2">
        <v>5960</v>
      </c>
      <c r="G53" s="2">
        <v>57</v>
      </c>
      <c r="H53" s="2">
        <v>0</v>
      </c>
      <c r="I53" s="2">
        <v>0</v>
      </c>
      <c r="J53" s="2">
        <v>11</v>
      </c>
      <c r="K53" s="2">
        <v>0</v>
      </c>
      <c r="L53" s="3">
        <v>0</v>
      </c>
    </row>
    <row r="54" spans="1:12" ht="15" x14ac:dyDescent="0.25">
      <c r="A54" s="7">
        <f>61002</f>
        <v>61002</v>
      </c>
      <c r="B54" s="2" t="s">
        <v>70</v>
      </c>
      <c r="C54" s="2" t="s">
        <v>69</v>
      </c>
      <c r="D54" s="2">
        <v>5641</v>
      </c>
      <c r="E54" s="2">
        <v>4384</v>
      </c>
      <c r="F54" s="2">
        <v>4346</v>
      </c>
      <c r="G54" s="2">
        <v>38</v>
      </c>
      <c r="H54" s="2">
        <v>0</v>
      </c>
      <c r="I54" s="2">
        <v>0</v>
      </c>
      <c r="J54" s="2">
        <v>7</v>
      </c>
      <c r="K54" s="2">
        <v>0</v>
      </c>
      <c r="L54" s="3">
        <v>0</v>
      </c>
    </row>
    <row r="55" spans="1:12" ht="15" x14ac:dyDescent="0.25">
      <c r="A55" s="7">
        <f>61003</f>
        <v>61003</v>
      </c>
      <c r="B55" s="2" t="s">
        <v>71</v>
      </c>
      <c r="C55" s="2" t="s">
        <v>69</v>
      </c>
      <c r="D55" s="2">
        <v>21729</v>
      </c>
      <c r="E55" s="2">
        <v>17557</v>
      </c>
      <c r="F55" s="2">
        <v>17491</v>
      </c>
      <c r="G55" s="2">
        <v>66</v>
      </c>
      <c r="H55" s="2">
        <v>0</v>
      </c>
      <c r="I55" s="2">
        <v>0</v>
      </c>
      <c r="J55" s="2">
        <v>26</v>
      </c>
      <c r="K55" s="2">
        <v>0</v>
      </c>
      <c r="L55" s="3">
        <v>0</v>
      </c>
    </row>
    <row r="56" spans="1:12" ht="15" x14ac:dyDescent="0.25">
      <c r="A56" s="7">
        <f>61004</f>
        <v>61004</v>
      </c>
      <c r="B56" s="2" t="s">
        <v>72</v>
      </c>
      <c r="C56" s="2" t="s">
        <v>69</v>
      </c>
      <c r="D56" s="2">
        <v>8617</v>
      </c>
      <c r="E56" s="2">
        <v>7075</v>
      </c>
      <c r="F56" s="2">
        <v>7039</v>
      </c>
      <c r="G56" s="2">
        <v>36</v>
      </c>
      <c r="H56" s="2">
        <v>0</v>
      </c>
      <c r="I56" s="2">
        <v>0</v>
      </c>
      <c r="J56" s="2">
        <v>11</v>
      </c>
      <c r="K56" s="2">
        <v>0</v>
      </c>
      <c r="L56" s="3">
        <v>0</v>
      </c>
    </row>
    <row r="57" spans="1:12" ht="15" x14ac:dyDescent="0.25">
      <c r="A57" s="7">
        <f>61005</f>
        <v>61005</v>
      </c>
      <c r="B57" s="2" t="s">
        <v>73</v>
      </c>
      <c r="C57" s="2" t="s">
        <v>69</v>
      </c>
      <c r="D57" s="2">
        <v>5636</v>
      </c>
      <c r="E57" s="2">
        <v>4409</v>
      </c>
      <c r="F57" s="2">
        <v>4313</v>
      </c>
      <c r="G57" s="2">
        <v>96</v>
      </c>
      <c r="H57" s="2">
        <v>0</v>
      </c>
      <c r="I57" s="2">
        <v>0</v>
      </c>
      <c r="J57" s="2">
        <v>10</v>
      </c>
      <c r="K57" s="2">
        <v>0</v>
      </c>
      <c r="L57" s="3">
        <v>0</v>
      </c>
    </row>
    <row r="58" spans="1:12" ht="15" x14ac:dyDescent="0.25">
      <c r="A58" s="7">
        <f>61006</f>
        <v>61006</v>
      </c>
      <c r="B58" s="2" t="s">
        <v>74</v>
      </c>
      <c r="C58" s="2" t="s">
        <v>69</v>
      </c>
      <c r="D58" s="2">
        <v>5770</v>
      </c>
      <c r="E58" s="2">
        <v>4541</v>
      </c>
      <c r="F58" s="2">
        <v>4475</v>
      </c>
      <c r="G58" s="2">
        <v>66</v>
      </c>
      <c r="H58" s="2">
        <v>1</v>
      </c>
      <c r="I58" s="2">
        <v>0</v>
      </c>
      <c r="J58" s="2">
        <v>8</v>
      </c>
      <c r="K58" s="2">
        <v>0</v>
      </c>
      <c r="L58" s="3">
        <v>0</v>
      </c>
    </row>
    <row r="59" spans="1:12" s="4" customFormat="1" ht="15" x14ac:dyDescent="0.25">
      <c r="A59" s="8" t="s">
        <v>75</v>
      </c>
      <c r="B59" s="9"/>
      <c r="C59" s="9"/>
      <c r="D59" s="5">
        <v>103918</v>
      </c>
      <c r="E59" s="5">
        <v>81991</v>
      </c>
      <c r="F59" s="5">
        <v>81427</v>
      </c>
      <c r="G59" s="5">
        <v>564</v>
      </c>
      <c r="H59" s="5">
        <v>0</v>
      </c>
      <c r="I59" s="5">
        <v>0</v>
      </c>
      <c r="J59" s="5">
        <v>306</v>
      </c>
      <c r="K59" s="5">
        <v>0</v>
      </c>
      <c r="L59" s="6">
        <v>0</v>
      </c>
    </row>
    <row r="60" spans="1:12" ht="15" x14ac:dyDescent="0.25">
      <c r="A60" s="7">
        <f>61101</f>
        <v>61101</v>
      </c>
      <c r="B60" s="2" t="s">
        <v>76</v>
      </c>
      <c r="C60" s="2" t="s">
        <v>77</v>
      </c>
      <c r="D60" s="2">
        <v>27364</v>
      </c>
      <c r="E60" s="2">
        <v>22344</v>
      </c>
      <c r="F60" s="2">
        <v>22191</v>
      </c>
      <c r="G60" s="2">
        <v>153</v>
      </c>
      <c r="H60" s="2">
        <v>0</v>
      </c>
      <c r="I60" s="2">
        <v>0</v>
      </c>
      <c r="J60" s="2">
        <v>67</v>
      </c>
      <c r="K60" s="2">
        <v>0</v>
      </c>
      <c r="L60" s="3">
        <v>0</v>
      </c>
    </row>
    <row r="61" spans="1:12" ht="15" x14ac:dyDescent="0.25">
      <c r="A61" s="7">
        <f>61102</f>
        <v>61102</v>
      </c>
      <c r="B61" s="2" t="s">
        <v>78</v>
      </c>
      <c r="C61" s="2" t="s">
        <v>77</v>
      </c>
      <c r="D61" s="2">
        <v>2429</v>
      </c>
      <c r="E61" s="2">
        <v>2008</v>
      </c>
      <c r="F61" s="2">
        <v>1979</v>
      </c>
      <c r="G61" s="2">
        <v>29</v>
      </c>
      <c r="H61" s="2">
        <v>0</v>
      </c>
      <c r="I61" s="2">
        <v>0</v>
      </c>
      <c r="J61" s="2">
        <v>10</v>
      </c>
      <c r="K61" s="2">
        <v>0</v>
      </c>
      <c r="L61" s="3">
        <v>0</v>
      </c>
    </row>
    <row r="62" spans="1:12" ht="15" x14ac:dyDescent="0.25">
      <c r="A62" s="7">
        <f>61103</f>
        <v>61103</v>
      </c>
      <c r="B62" s="2" t="s">
        <v>79</v>
      </c>
      <c r="C62" s="2" t="s">
        <v>77</v>
      </c>
      <c r="D62" s="2">
        <v>5434</v>
      </c>
      <c r="E62" s="2">
        <v>4324</v>
      </c>
      <c r="F62" s="2">
        <v>4291</v>
      </c>
      <c r="G62" s="2">
        <v>33</v>
      </c>
      <c r="H62" s="2">
        <v>0</v>
      </c>
      <c r="I62" s="2">
        <v>0</v>
      </c>
      <c r="J62" s="2">
        <v>6</v>
      </c>
      <c r="K62" s="2">
        <v>0</v>
      </c>
      <c r="L62" s="3">
        <v>0</v>
      </c>
    </row>
    <row r="63" spans="1:12" ht="15" x14ac:dyDescent="0.25">
      <c r="A63" s="7">
        <f>61104</f>
        <v>61104</v>
      </c>
      <c r="B63" s="2" t="s">
        <v>80</v>
      </c>
      <c r="C63" s="2" t="s">
        <v>77</v>
      </c>
      <c r="D63" s="2">
        <v>10263</v>
      </c>
      <c r="E63" s="2">
        <v>7898</v>
      </c>
      <c r="F63" s="2">
        <v>7843</v>
      </c>
      <c r="G63" s="2">
        <v>55</v>
      </c>
      <c r="H63" s="2">
        <v>0</v>
      </c>
      <c r="I63" s="2">
        <v>0</v>
      </c>
      <c r="J63" s="2">
        <v>23</v>
      </c>
      <c r="K63" s="2">
        <v>0</v>
      </c>
      <c r="L63" s="3">
        <v>0</v>
      </c>
    </row>
    <row r="64" spans="1:12" ht="15" x14ac:dyDescent="0.25">
      <c r="A64" s="7">
        <f>61105</f>
        <v>61105</v>
      </c>
      <c r="B64" s="2" t="s">
        <v>81</v>
      </c>
      <c r="C64" s="2" t="s">
        <v>77</v>
      </c>
      <c r="D64" s="2">
        <v>18494</v>
      </c>
      <c r="E64" s="2">
        <v>13995</v>
      </c>
      <c r="F64" s="2">
        <v>13956</v>
      </c>
      <c r="G64" s="2">
        <v>39</v>
      </c>
      <c r="H64" s="2">
        <v>0</v>
      </c>
      <c r="I64" s="2">
        <v>0</v>
      </c>
      <c r="J64" s="2">
        <v>102</v>
      </c>
      <c r="K64" s="2">
        <v>0</v>
      </c>
      <c r="L64" s="3">
        <v>0</v>
      </c>
    </row>
    <row r="65" spans="1:12" ht="15" x14ac:dyDescent="0.25">
      <c r="A65" s="7">
        <f>61106</f>
        <v>61106</v>
      </c>
      <c r="B65" s="2" t="s">
        <v>82</v>
      </c>
      <c r="C65" s="2" t="s">
        <v>77</v>
      </c>
      <c r="D65" s="2">
        <v>3981</v>
      </c>
      <c r="E65" s="2">
        <v>3135</v>
      </c>
      <c r="F65" s="2">
        <v>3090</v>
      </c>
      <c r="G65" s="2">
        <v>45</v>
      </c>
      <c r="H65" s="2">
        <v>0</v>
      </c>
      <c r="I65" s="2">
        <v>0</v>
      </c>
      <c r="J65" s="2">
        <v>8</v>
      </c>
      <c r="K65" s="2">
        <v>0</v>
      </c>
      <c r="L65" s="3">
        <v>0</v>
      </c>
    </row>
    <row r="66" spans="1:12" ht="15" x14ac:dyDescent="0.25">
      <c r="A66" s="7">
        <f>61107</f>
        <v>61107</v>
      </c>
      <c r="B66" s="2" t="s">
        <v>83</v>
      </c>
      <c r="C66" s="2" t="s">
        <v>77</v>
      </c>
      <c r="D66" s="2">
        <v>9561</v>
      </c>
      <c r="E66" s="2">
        <v>7417</v>
      </c>
      <c r="F66" s="2">
        <v>7382</v>
      </c>
      <c r="G66" s="2">
        <v>35</v>
      </c>
      <c r="H66" s="2">
        <v>0</v>
      </c>
      <c r="I66" s="2">
        <v>0</v>
      </c>
      <c r="J66" s="2">
        <v>15</v>
      </c>
      <c r="K66" s="2">
        <v>0</v>
      </c>
      <c r="L66" s="3">
        <v>0</v>
      </c>
    </row>
    <row r="67" spans="1:12" ht="15" x14ac:dyDescent="0.25">
      <c r="A67" s="7">
        <f>61108</f>
        <v>61108</v>
      </c>
      <c r="B67" s="2" t="s">
        <v>84</v>
      </c>
      <c r="C67" s="2" t="s">
        <v>77</v>
      </c>
      <c r="D67" s="2">
        <v>7658</v>
      </c>
      <c r="E67" s="2">
        <v>6114</v>
      </c>
      <c r="F67" s="2">
        <v>6046</v>
      </c>
      <c r="G67" s="2">
        <v>68</v>
      </c>
      <c r="H67" s="2">
        <v>0</v>
      </c>
      <c r="I67" s="2">
        <v>0</v>
      </c>
      <c r="J67" s="2">
        <v>25</v>
      </c>
      <c r="K67" s="2">
        <v>0</v>
      </c>
      <c r="L67" s="3">
        <v>0</v>
      </c>
    </row>
    <row r="68" spans="1:12" ht="15" x14ac:dyDescent="0.25">
      <c r="A68" s="7">
        <f>61109</f>
        <v>61109</v>
      </c>
      <c r="B68" s="2" t="s">
        <v>85</v>
      </c>
      <c r="C68" s="2" t="s">
        <v>77</v>
      </c>
      <c r="D68" s="2">
        <v>7384</v>
      </c>
      <c r="E68" s="2">
        <v>5747</v>
      </c>
      <c r="F68" s="2">
        <v>5719</v>
      </c>
      <c r="G68" s="2">
        <v>28</v>
      </c>
      <c r="H68" s="2">
        <v>0</v>
      </c>
      <c r="I68" s="2">
        <v>0</v>
      </c>
      <c r="J68" s="2">
        <v>23</v>
      </c>
      <c r="K68" s="2">
        <v>0</v>
      </c>
      <c r="L68" s="3">
        <v>0</v>
      </c>
    </row>
    <row r="69" spans="1:12" ht="15" x14ac:dyDescent="0.25">
      <c r="A69" s="7">
        <f>61110</f>
        <v>61110</v>
      </c>
      <c r="B69" s="2" t="s">
        <v>86</v>
      </c>
      <c r="C69" s="2" t="s">
        <v>77</v>
      </c>
      <c r="D69" s="2">
        <v>6739</v>
      </c>
      <c r="E69" s="2">
        <v>5286</v>
      </c>
      <c r="F69" s="2">
        <v>5266</v>
      </c>
      <c r="G69" s="2">
        <v>20</v>
      </c>
      <c r="H69" s="2">
        <v>0</v>
      </c>
      <c r="I69" s="2">
        <v>0</v>
      </c>
      <c r="J69" s="2">
        <v>17</v>
      </c>
      <c r="K69" s="2">
        <v>0</v>
      </c>
      <c r="L69" s="3">
        <v>0</v>
      </c>
    </row>
    <row r="70" spans="1:12" ht="15" x14ac:dyDescent="0.25">
      <c r="A70" s="7">
        <f>61111</f>
        <v>61111</v>
      </c>
      <c r="B70" s="2" t="s">
        <v>87</v>
      </c>
      <c r="C70" s="2" t="s">
        <v>77</v>
      </c>
      <c r="D70" s="2">
        <v>4611</v>
      </c>
      <c r="E70" s="2">
        <v>3723</v>
      </c>
      <c r="F70" s="2">
        <v>3664</v>
      </c>
      <c r="G70" s="2">
        <v>59</v>
      </c>
      <c r="H70" s="2">
        <v>0</v>
      </c>
      <c r="I70" s="2">
        <v>0</v>
      </c>
      <c r="J70" s="2">
        <v>10</v>
      </c>
      <c r="K70" s="2">
        <v>0</v>
      </c>
      <c r="L70" s="3">
        <v>0</v>
      </c>
    </row>
    <row r="71" spans="1:12" s="4" customFormat="1" ht="15" x14ac:dyDescent="0.25">
      <c r="A71" s="8" t="s">
        <v>88</v>
      </c>
      <c r="B71" s="9"/>
      <c r="C71" s="9"/>
      <c r="D71" s="5">
        <v>56612</v>
      </c>
      <c r="E71" s="5">
        <v>46369</v>
      </c>
      <c r="F71" s="5">
        <v>45984</v>
      </c>
      <c r="G71" s="5">
        <v>385</v>
      </c>
      <c r="H71" s="5">
        <v>1</v>
      </c>
      <c r="I71" s="5">
        <v>0</v>
      </c>
      <c r="J71" s="5">
        <v>106</v>
      </c>
      <c r="K71" s="5">
        <v>0</v>
      </c>
      <c r="L71" s="6">
        <v>0</v>
      </c>
    </row>
    <row r="72" spans="1:12" ht="15" x14ac:dyDescent="0.25">
      <c r="A72" s="7">
        <f>61201</f>
        <v>61201</v>
      </c>
      <c r="B72" s="2" t="s">
        <v>89</v>
      </c>
      <c r="C72" s="2" t="s">
        <v>90</v>
      </c>
      <c r="D72" s="2">
        <v>6418</v>
      </c>
      <c r="E72" s="2">
        <v>5093</v>
      </c>
      <c r="F72" s="2">
        <v>5009</v>
      </c>
      <c r="G72" s="2">
        <v>84</v>
      </c>
      <c r="H72" s="2">
        <v>0</v>
      </c>
      <c r="I72" s="2">
        <v>0</v>
      </c>
      <c r="J72" s="2">
        <v>13</v>
      </c>
      <c r="K72" s="2">
        <v>0</v>
      </c>
      <c r="L72" s="3">
        <v>0</v>
      </c>
    </row>
    <row r="73" spans="1:12" ht="15" x14ac:dyDescent="0.25">
      <c r="A73" s="7">
        <f>61202</f>
        <v>61202</v>
      </c>
      <c r="B73" s="2" t="s">
        <v>91</v>
      </c>
      <c r="C73" s="2" t="s">
        <v>90</v>
      </c>
      <c r="D73" s="2">
        <v>6264</v>
      </c>
      <c r="E73" s="2">
        <v>5130</v>
      </c>
      <c r="F73" s="2">
        <v>5088</v>
      </c>
      <c r="G73" s="2">
        <v>42</v>
      </c>
      <c r="H73" s="2">
        <v>0</v>
      </c>
      <c r="I73" s="2">
        <v>0</v>
      </c>
      <c r="J73" s="2">
        <v>10</v>
      </c>
      <c r="K73" s="2">
        <v>0</v>
      </c>
      <c r="L73" s="3">
        <v>0</v>
      </c>
    </row>
    <row r="74" spans="1:12" ht="15" x14ac:dyDescent="0.25">
      <c r="A74" s="7">
        <f>61203</f>
        <v>61203</v>
      </c>
      <c r="B74" s="2" t="s">
        <v>92</v>
      </c>
      <c r="C74" s="2" t="s">
        <v>90</v>
      </c>
      <c r="D74" s="2">
        <v>5415</v>
      </c>
      <c r="E74" s="2">
        <v>4441</v>
      </c>
      <c r="F74" s="2">
        <v>4402</v>
      </c>
      <c r="G74" s="2">
        <v>39</v>
      </c>
      <c r="H74" s="2">
        <v>1</v>
      </c>
      <c r="I74" s="2">
        <v>0</v>
      </c>
      <c r="J74" s="2">
        <v>8</v>
      </c>
      <c r="K74" s="2">
        <v>0</v>
      </c>
      <c r="L74" s="3">
        <v>0</v>
      </c>
    </row>
    <row r="75" spans="1:12" ht="15" x14ac:dyDescent="0.25">
      <c r="A75" s="7">
        <f>61204</f>
        <v>61204</v>
      </c>
      <c r="B75" s="2" t="s">
        <v>93</v>
      </c>
      <c r="C75" s="2" t="s">
        <v>90</v>
      </c>
      <c r="D75" s="2">
        <v>4755</v>
      </c>
      <c r="E75" s="2">
        <v>3891</v>
      </c>
      <c r="F75" s="2">
        <v>3867</v>
      </c>
      <c r="G75" s="2">
        <v>24</v>
      </c>
      <c r="H75" s="2">
        <v>0</v>
      </c>
      <c r="I75" s="2">
        <v>0</v>
      </c>
      <c r="J75" s="2">
        <v>11</v>
      </c>
      <c r="K75" s="2">
        <v>0</v>
      </c>
      <c r="L75" s="3">
        <v>0</v>
      </c>
    </row>
    <row r="76" spans="1:12" ht="15" x14ac:dyDescent="0.25">
      <c r="A76" s="7">
        <f>61205</f>
        <v>61205</v>
      </c>
      <c r="B76" s="2" t="s">
        <v>94</v>
      </c>
      <c r="C76" s="2" t="s">
        <v>90</v>
      </c>
      <c r="D76" s="2">
        <v>16305</v>
      </c>
      <c r="E76" s="2">
        <v>13385</v>
      </c>
      <c r="F76" s="2">
        <v>13324</v>
      </c>
      <c r="G76" s="2">
        <v>61</v>
      </c>
      <c r="H76" s="2">
        <v>0</v>
      </c>
      <c r="I76" s="2">
        <v>0</v>
      </c>
      <c r="J76" s="2">
        <v>27</v>
      </c>
      <c r="K76" s="2">
        <v>0</v>
      </c>
      <c r="L76" s="3">
        <v>0</v>
      </c>
    </row>
    <row r="77" spans="1:12" ht="15" x14ac:dyDescent="0.25">
      <c r="A77" s="7">
        <f>61206</f>
        <v>61206</v>
      </c>
      <c r="B77" s="2" t="s">
        <v>95</v>
      </c>
      <c r="C77" s="2" t="s">
        <v>90</v>
      </c>
      <c r="D77" s="2">
        <v>13159</v>
      </c>
      <c r="E77" s="2">
        <v>10883</v>
      </c>
      <c r="F77" s="2">
        <v>10821</v>
      </c>
      <c r="G77" s="2">
        <v>62</v>
      </c>
      <c r="H77" s="2">
        <v>0</v>
      </c>
      <c r="I77" s="2">
        <v>0</v>
      </c>
      <c r="J77" s="2">
        <v>24</v>
      </c>
      <c r="K77" s="2">
        <v>0</v>
      </c>
      <c r="L77" s="3">
        <v>0</v>
      </c>
    </row>
    <row r="78" spans="1:12" ht="15" x14ac:dyDescent="0.25">
      <c r="A78" s="7">
        <f>61207</f>
        <v>61207</v>
      </c>
      <c r="B78" s="2" t="s">
        <v>96</v>
      </c>
      <c r="C78" s="2" t="s">
        <v>90</v>
      </c>
      <c r="D78" s="2">
        <v>4296</v>
      </c>
      <c r="E78" s="2">
        <v>3546</v>
      </c>
      <c r="F78" s="2">
        <v>3473</v>
      </c>
      <c r="G78" s="2">
        <v>73</v>
      </c>
      <c r="H78" s="2">
        <v>0</v>
      </c>
      <c r="I78" s="2">
        <v>0</v>
      </c>
      <c r="J78" s="2">
        <v>13</v>
      </c>
      <c r="K78" s="2">
        <v>0</v>
      </c>
      <c r="L78" s="3">
        <v>0</v>
      </c>
    </row>
    <row r="79" spans="1:12" s="4" customFormat="1" ht="15" x14ac:dyDescent="0.25">
      <c r="A79" s="8" t="s">
        <v>97</v>
      </c>
      <c r="B79" s="9"/>
      <c r="C79" s="9"/>
      <c r="D79" s="5">
        <v>108114</v>
      </c>
      <c r="E79" s="5">
        <v>89876</v>
      </c>
      <c r="F79" s="5">
        <v>88972</v>
      </c>
      <c r="G79" s="5">
        <v>904</v>
      </c>
      <c r="H79" s="5">
        <v>3</v>
      </c>
      <c r="I79" s="5">
        <v>0</v>
      </c>
      <c r="J79" s="5">
        <v>204</v>
      </c>
      <c r="K79" s="5">
        <v>0</v>
      </c>
      <c r="L79" s="6">
        <v>0</v>
      </c>
    </row>
    <row r="80" spans="1:12" ht="15" x14ac:dyDescent="0.25">
      <c r="A80" s="7">
        <f>61401</f>
        <v>61401</v>
      </c>
      <c r="B80" s="2" t="s">
        <v>98</v>
      </c>
      <c r="C80" s="2" t="s">
        <v>99</v>
      </c>
      <c r="D80" s="2">
        <v>43825</v>
      </c>
      <c r="E80" s="2">
        <v>36967</v>
      </c>
      <c r="F80" s="2">
        <v>36676</v>
      </c>
      <c r="G80" s="2">
        <v>291</v>
      </c>
      <c r="H80" s="2">
        <v>0</v>
      </c>
      <c r="I80" s="2">
        <v>0</v>
      </c>
      <c r="J80" s="2">
        <v>87</v>
      </c>
      <c r="K80" s="2">
        <v>0</v>
      </c>
      <c r="L80" s="3">
        <v>0</v>
      </c>
    </row>
    <row r="81" spans="1:12" ht="15" x14ac:dyDescent="0.25">
      <c r="A81" s="7">
        <f>61402</f>
        <v>61402</v>
      </c>
      <c r="B81" s="2" t="s">
        <v>100</v>
      </c>
      <c r="C81" s="2" t="s">
        <v>99</v>
      </c>
      <c r="D81" s="2">
        <v>3799</v>
      </c>
      <c r="E81" s="2">
        <v>3142</v>
      </c>
      <c r="F81" s="2">
        <v>3097</v>
      </c>
      <c r="G81" s="2">
        <v>45</v>
      </c>
      <c r="H81" s="2">
        <v>0</v>
      </c>
      <c r="I81" s="2">
        <v>0</v>
      </c>
      <c r="J81" s="2">
        <v>7</v>
      </c>
      <c r="K81" s="2">
        <v>0</v>
      </c>
      <c r="L81" s="3">
        <v>0</v>
      </c>
    </row>
    <row r="82" spans="1:12" ht="15" x14ac:dyDescent="0.25">
      <c r="A82" s="7">
        <f>61403</f>
        <v>61403</v>
      </c>
      <c r="B82" s="2" t="s">
        <v>101</v>
      </c>
      <c r="C82" s="2" t="s">
        <v>99</v>
      </c>
      <c r="D82" s="2">
        <v>3669</v>
      </c>
      <c r="E82" s="2">
        <v>3036</v>
      </c>
      <c r="F82" s="2">
        <v>2961</v>
      </c>
      <c r="G82" s="2">
        <v>75</v>
      </c>
      <c r="H82" s="2">
        <v>0</v>
      </c>
      <c r="I82" s="2">
        <v>0</v>
      </c>
      <c r="J82" s="2">
        <v>4</v>
      </c>
      <c r="K82" s="2">
        <v>0</v>
      </c>
      <c r="L82" s="3">
        <v>0</v>
      </c>
    </row>
    <row r="83" spans="1:12" ht="15" x14ac:dyDescent="0.25">
      <c r="A83" s="7">
        <f>61404</f>
        <v>61404</v>
      </c>
      <c r="B83" s="2" t="s">
        <v>102</v>
      </c>
      <c r="C83" s="2" t="s">
        <v>99</v>
      </c>
      <c r="D83" s="2">
        <v>6450</v>
      </c>
      <c r="E83" s="2">
        <v>5464</v>
      </c>
      <c r="F83" s="2">
        <v>5395</v>
      </c>
      <c r="G83" s="2">
        <v>69</v>
      </c>
      <c r="H83" s="2">
        <v>1</v>
      </c>
      <c r="I83" s="2">
        <v>0</v>
      </c>
      <c r="J83" s="2">
        <v>11</v>
      </c>
      <c r="K83" s="2">
        <v>0</v>
      </c>
      <c r="L83" s="3">
        <v>0</v>
      </c>
    </row>
    <row r="84" spans="1:12" ht="15" x14ac:dyDescent="0.25">
      <c r="A84" s="7">
        <f>61405</f>
        <v>61405</v>
      </c>
      <c r="B84" s="2" t="s">
        <v>103</v>
      </c>
      <c r="C84" s="2" t="s">
        <v>99</v>
      </c>
      <c r="D84" s="2">
        <v>8505</v>
      </c>
      <c r="E84" s="2">
        <v>7000</v>
      </c>
      <c r="F84" s="2">
        <v>6959</v>
      </c>
      <c r="G84" s="2">
        <v>41</v>
      </c>
      <c r="H84" s="2">
        <v>1</v>
      </c>
      <c r="I84" s="2">
        <v>0</v>
      </c>
      <c r="J84" s="2">
        <v>10</v>
      </c>
      <c r="K84" s="2">
        <v>0</v>
      </c>
      <c r="L84" s="3">
        <v>0</v>
      </c>
    </row>
    <row r="85" spans="1:12" ht="15" x14ac:dyDescent="0.25">
      <c r="A85" s="7">
        <f>61406</f>
        <v>61406</v>
      </c>
      <c r="B85" s="2" t="s">
        <v>104</v>
      </c>
      <c r="C85" s="2" t="s">
        <v>99</v>
      </c>
      <c r="D85" s="2">
        <v>7482</v>
      </c>
      <c r="E85" s="2">
        <v>6100</v>
      </c>
      <c r="F85" s="2">
        <v>6064</v>
      </c>
      <c r="G85" s="2">
        <v>36</v>
      </c>
      <c r="H85" s="2">
        <v>0</v>
      </c>
      <c r="I85" s="2">
        <v>0</v>
      </c>
      <c r="J85" s="2">
        <v>11</v>
      </c>
      <c r="K85" s="2">
        <v>0</v>
      </c>
      <c r="L85" s="3">
        <v>0</v>
      </c>
    </row>
    <row r="86" spans="1:12" ht="15" x14ac:dyDescent="0.25">
      <c r="A86" s="7">
        <f>61407</f>
        <v>61407</v>
      </c>
      <c r="B86" s="2" t="s">
        <v>105</v>
      </c>
      <c r="C86" s="2" t="s">
        <v>99</v>
      </c>
      <c r="D86" s="2">
        <v>2915</v>
      </c>
      <c r="E86" s="2">
        <v>2361</v>
      </c>
      <c r="F86" s="2">
        <v>2338</v>
      </c>
      <c r="G86" s="2">
        <v>23</v>
      </c>
      <c r="H86" s="2">
        <v>0</v>
      </c>
      <c r="I86" s="2">
        <v>0</v>
      </c>
      <c r="J86" s="2">
        <v>6</v>
      </c>
      <c r="K86" s="2">
        <v>0</v>
      </c>
      <c r="L86" s="3">
        <v>0</v>
      </c>
    </row>
    <row r="87" spans="1:12" ht="15" x14ac:dyDescent="0.25">
      <c r="A87" s="7">
        <f>61408</f>
        <v>61408</v>
      </c>
      <c r="B87" s="2" t="s">
        <v>106</v>
      </c>
      <c r="C87" s="2" t="s">
        <v>99</v>
      </c>
      <c r="D87" s="2">
        <v>8608</v>
      </c>
      <c r="E87" s="2">
        <v>7158</v>
      </c>
      <c r="F87" s="2">
        <v>7049</v>
      </c>
      <c r="G87" s="2">
        <v>109</v>
      </c>
      <c r="H87" s="2">
        <v>1</v>
      </c>
      <c r="I87" s="2">
        <v>0</v>
      </c>
      <c r="J87" s="2">
        <v>19</v>
      </c>
      <c r="K87" s="2">
        <v>0</v>
      </c>
      <c r="L87" s="3">
        <v>0</v>
      </c>
    </row>
    <row r="88" spans="1:12" ht="15" x14ac:dyDescent="0.25">
      <c r="A88" s="7">
        <f>61409</f>
        <v>61409</v>
      </c>
      <c r="B88" s="2" t="s">
        <v>107</v>
      </c>
      <c r="C88" s="2" t="s">
        <v>99</v>
      </c>
      <c r="D88" s="2">
        <v>12084</v>
      </c>
      <c r="E88" s="2">
        <v>9862</v>
      </c>
      <c r="F88" s="2">
        <v>9789</v>
      </c>
      <c r="G88" s="2">
        <v>73</v>
      </c>
      <c r="H88" s="2">
        <v>0</v>
      </c>
      <c r="I88" s="2">
        <v>0</v>
      </c>
      <c r="J88" s="2">
        <v>21</v>
      </c>
      <c r="K88" s="2">
        <v>0</v>
      </c>
      <c r="L88" s="3">
        <v>0</v>
      </c>
    </row>
    <row r="89" spans="1:12" ht="15" x14ac:dyDescent="0.25">
      <c r="A89" s="7">
        <f>61410</f>
        <v>61410</v>
      </c>
      <c r="B89" s="2" t="s">
        <v>108</v>
      </c>
      <c r="C89" s="2" t="s">
        <v>99</v>
      </c>
      <c r="D89" s="2">
        <v>4436</v>
      </c>
      <c r="E89" s="2">
        <v>3624</v>
      </c>
      <c r="F89" s="2">
        <v>3545</v>
      </c>
      <c r="G89" s="2">
        <v>79</v>
      </c>
      <c r="H89" s="2">
        <v>0</v>
      </c>
      <c r="I89" s="2">
        <v>0</v>
      </c>
      <c r="J89" s="2">
        <v>22</v>
      </c>
      <c r="K89" s="2">
        <v>0</v>
      </c>
      <c r="L89" s="3">
        <v>0</v>
      </c>
    </row>
    <row r="90" spans="1:12" ht="15" x14ac:dyDescent="0.25">
      <c r="A90" s="7">
        <f>61411</f>
        <v>61411</v>
      </c>
      <c r="B90" s="2" t="s">
        <v>109</v>
      </c>
      <c r="C90" s="2" t="s">
        <v>99</v>
      </c>
      <c r="D90" s="2">
        <v>6341</v>
      </c>
      <c r="E90" s="2">
        <v>5162</v>
      </c>
      <c r="F90" s="2">
        <v>5099</v>
      </c>
      <c r="G90" s="2">
        <v>63</v>
      </c>
      <c r="H90" s="2">
        <v>0</v>
      </c>
      <c r="I90" s="2">
        <v>0</v>
      </c>
      <c r="J90" s="2">
        <v>6</v>
      </c>
      <c r="K90" s="2">
        <v>0</v>
      </c>
      <c r="L90" s="3">
        <v>0</v>
      </c>
    </row>
    <row r="91" spans="1:12" s="4" customFormat="1" ht="15" x14ac:dyDescent="0.25">
      <c r="A91" s="8" t="s">
        <v>110</v>
      </c>
      <c r="B91" s="9"/>
      <c r="C91" s="9"/>
      <c r="D91" s="5">
        <v>53359</v>
      </c>
      <c r="E91" s="5">
        <v>43493</v>
      </c>
      <c r="F91" s="5">
        <v>43147</v>
      </c>
      <c r="G91" s="5">
        <v>346</v>
      </c>
      <c r="H91" s="5">
        <v>0</v>
      </c>
      <c r="I91" s="5">
        <v>0</v>
      </c>
      <c r="J91" s="5">
        <v>99</v>
      </c>
      <c r="K91" s="5">
        <v>0</v>
      </c>
      <c r="L91" s="6">
        <v>0</v>
      </c>
    </row>
    <row r="92" spans="1:12" ht="15" x14ac:dyDescent="0.25">
      <c r="A92" s="7">
        <f>61601</f>
        <v>61601</v>
      </c>
      <c r="B92" s="2" t="s">
        <v>111</v>
      </c>
      <c r="C92" s="2" t="s">
        <v>112</v>
      </c>
      <c r="D92" s="2">
        <v>14239</v>
      </c>
      <c r="E92" s="2">
        <v>11968</v>
      </c>
      <c r="F92" s="2">
        <v>11838</v>
      </c>
      <c r="G92" s="2">
        <v>130</v>
      </c>
      <c r="H92" s="2">
        <v>0</v>
      </c>
      <c r="I92" s="2">
        <v>0</v>
      </c>
      <c r="J92" s="2">
        <v>25</v>
      </c>
      <c r="K92" s="2">
        <v>0</v>
      </c>
      <c r="L92" s="3">
        <v>0</v>
      </c>
    </row>
    <row r="93" spans="1:12" ht="15" x14ac:dyDescent="0.25">
      <c r="A93" s="7">
        <f>61602</f>
        <v>61602</v>
      </c>
      <c r="B93" s="2" t="s">
        <v>113</v>
      </c>
      <c r="C93" s="2" t="s">
        <v>112</v>
      </c>
      <c r="D93" s="2">
        <v>7142</v>
      </c>
      <c r="E93" s="2">
        <v>5552</v>
      </c>
      <c r="F93" s="2">
        <v>5527</v>
      </c>
      <c r="G93" s="2">
        <v>25</v>
      </c>
      <c r="H93" s="2">
        <v>0</v>
      </c>
      <c r="I93" s="2">
        <v>0</v>
      </c>
      <c r="J93" s="2">
        <v>9</v>
      </c>
      <c r="K93" s="2">
        <v>0</v>
      </c>
      <c r="L93" s="3">
        <v>0</v>
      </c>
    </row>
    <row r="94" spans="1:12" ht="15" x14ac:dyDescent="0.25">
      <c r="A94" s="7">
        <f>61603</f>
        <v>61603</v>
      </c>
      <c r="B94" s="2" t="s">
        <v>114</v>
      </c>
      <c r="C94" s="2" t="s">
        <v>112</v>
      </c>
      <c r="D94" s="2">
        <v>4100</v>
      </c>
      <c r="E94" s="2">
        <v>3219</v>
      </c>
      <c r="F94" s="2">
        <v>3199</v>
      </c>
      <c r="G94" s="2">
        <v>20</v>
      </c>
      <c r="H94" s="2">
        <v>0</v>
      </c>
      <c r="I94" s="2">
        <v>0</v>
      </c>
      <c r="J94" s="2">
        <v>7</v>
      </c>
      <c r="K94" s="2">
        <v>0</v>
      </c>
      <c r="L94" s="3">
        <v>0</v>
      </c>
    </row>
    <row r="95" spans="1:12" ht="15" x14ac:dyDescent="0.25">
      <c r="A95" s="7">
        <f>61604</f>
        <v>61604</v>
      </c>
      <c r="B95" s="2" t="s">
        <v>115</v>
      </c>
      <c r="C95" s="2" t="s">
        <v>112</v>
      </c>
      <c r="D95" s="2">
        <v>19867</v>
      </c>
      <c r="E95" s="2">
        <v>16170</v>
      </c>
      <c r="F95" s="2">
        <v>16090</v>
      </c>
      <c r="G95" s="2">
        <v>80</v>
      </c>
      <c r="H95" s="2">
        <v>0</v>
      </c>
      <c r="I95" s="2">
        <v>0</v>
      </c>
      <c r="J95" s="2">
        <v>40</v>
      </c>
      <c r="K95" s="2">
        <v>0</v>
      </c>
      <c r="L95" s="3">
        <v>0</v>
      </c>
    </row>
    <row r="96" spans="1:12" ht="15" x14ac:dyDescent="0.25">
      <c r="A96" s="7">
        <f>61605</f>
        <v>61605</v>
      </c>
      <c r="B96" s="2" t="s">
        <v>116</v>
      </c>
      <c r="C96" s="2" t="s">
        <v>112</v>
      </c>
      <c r="D96" s="2">
        <v>4978</v>
      </c>
      <c r="E96" s="2">
        <v>4087</v>
      </c>
      <c r="F96" s="2">
        <v>4068</v>
      </c>
      <c r="G96" s="2">
        <v>19</v>
      </c>
      <c r="H96" s="2">
        <v>0</v>
      </c>
      <c r="I96" s="2">
        <v>0</v>
      </c>
      <c r="J96" s="2">
        <v>13</v>
      </c>
      <c r="K96" s="2">
        <v>0</v>
      </c>
      <c r="L96" s="3">
        <v>0</v>
      </c>
    </row>
    <row r="97" spans="1:12" ht="15" x14ac:dyDescent="0.25">
      <c r="A97" s="7">
        <f>61606</f>
        <v>61606</v>
      </c>
      <c r="B97" s="2" t="s">
        <v>117</v>
      </c>
      <c r="C97" s="2" t="s">
        <v>112</v>
      </c>
      <c r="D97" s="2">
        <v>3033</v>
      </c>
      <c r="E97" s="2">
        <v>2497</v>
      </c>
      <c r="F97" s="2">
        <v>2425</v>
      </c>
      <c r="G97" s="2">
        <v>72</v>
      </c>
      <c r="H97" s="2">
        <v>0</v>
      </c>
      <c r="I97" s="2">
        <v>0</v>
      </c>
      <c r="J97" s="2">
        <v>5</v>
      </c>
      <c r="K97" s="2">
        <v>0</v>
      </c>
      <c r="L97" s="3">
        <v>0</v>
      </c>
    </row>
    <row r="98" spans="1:12" s="4" customFormat="1" ht="15" x14ac:dyDescent="0.25">
      <c r="A98" s="8" t="s">
        <v>118</v>
      </c>
      <c r="B98" s="9"/>
      <c r="C98" s="9"/>
      <c r="D98" s="5">
        <v>68152</v>
      </c>
      <c r="E98" s="5">
        <v>56024</v>
      </c>
      <c r="F98" s="5">
        <v>55685</v>
      </c>
      <c r="G98" s="5">
        <v>339</v>
      </c>
      <c r="H98" s="5">
        <v>1</v>
      </c>
      <c r="I98" s="5">
        <v>0</v>
      </c>
      <c r="J98" s="5">
        <v>134</v>
      </c>
      <c r="K98" s="5">
        <v>0</v>
      </c>
      <c r="L98" s="6">
        <v>0</v>
      </c>
    </row>
    <row r="99" spans="1:12" ht="15" x14ac:dyDescent="0.25">
      <c r="A99" s="7">
        <f>61701</f>
        <v>61701</v>
      </c>
      <c r="B99" s="2" t="s">
        <v>119</v>
      </c>
      <c r="C99" s="2" t="s">
        <v>120</v>
      </c>
      <c r="D99" s="2">
        <v>35971</v>
      </c>
      <c r="E99" s="2">
        <v>29852</v>
      </c>
      <c r="F99" s="2">
        <v>29749</v>
      </c>
      <c r="G99" s="2">
        <v>103</v>
      </c>
      <c r="H99" s="2">
        <v>1</v>
      </c>
      <c r="I99" s="2">
        <v>0</v>
      </c>
      <c r="J99" s="2">
        <v>66</v>
      </c>
      <c r="K99" s="2">
        <v>0</v>
      </c>
      <c r="L99" s="3">
        <v>0</v>
      </c>
    </row>
    <row r="100" spans="1:12" ht="15" x14ac:dyDescent="0.25">
      <c r="A100" s="7">
        <f>61702</f>
        <v>61702</v>
      </c>
      <c r="B100" s="2" t="s">
        <v>121</v>
      </c>
      <c r="C100" s="2" t="s">
        <v>120</v>
      </c>
      <c r="D100" s="2">
        <v>10184</v>
      </c>
      <c r="E100" s="2">
        <v>8125</v>
      </c>
      <c r="F100" s="2">
        <v>8022</v>
      </c>
      <c r="G100" s="2">
        <v>103</v>
      </c>
      <c r="H100" s="2">
        <v>0</v>
      </c>
      <c r="I100" s="2">
        <v>0</v>
      </c>
      <c r="J100" s="2">
        <v>31</v>
      </c>
      <c r="K100" s="2">
        <v>0</v>
      </c>
      <c r="L100" s="3">
        <v>0</v>
      </c>
    </row>
    <row r="101" spans="1:12" ht="15" x14ac:dyDescent="0.25">
      <c r="A101" s="7">
        <f>61703</f>
        <v>61703</v>
      </c>
      <c r="B101" s="2" t="s">
        <v>122</v>
      </c>
      <c r="C101" s="2" t="s">
        <v>120</v>
      </c>
      <c r="D101" s="2">
        <v>10237</v>
      </c>
      <c r="E101" s="2">
        <v>8334</v>
      </c>
      <c r="F101" s="2">
        <v>8244</v>
      </c>
      <c r="G101" s="2">
        <v>90</v>
      </c>
      <c r="H101" s="2">
        <v>0</v>
      </c>
      <c r="I101" s="2">
        <v>0</v>
      </c>
      <c r="J101" s="2">
        <v>14</v>
      </c>
      <c r="K101" s="2">
        <v>0</v>
      </c>
      <c r="L101" s="3">
        <v>0</v>
      </c>
    </row>
    <row r="102" spans="1:12" ht="15" x14ac:dyDescent="0.25">
      <c r="A102" s="7">
        <f>61704</f>
        <v>61704</v>
      </c>
      <c r="B102" s="2" t="s">
        <v>123</v>
      </c>
      <c r="C102" s="2" t="s">
        <v>120</v>
      </c>
      <c r="D102" s="2">
        <v>3267</v>
      </c>
      <c r="E102" s="2">
        <v>2738</v>
      </c>
      <c r="F102" s="2">
        <v>2720</v>
      </c>
      <c r="G102" s="2">
        <v>18</v>
      </c>
      <c r="H102" s="2">
        <v>0</v>
      </c>
      <c r="I102" s="2">
        <v>0</v>
      </c>
      <c r="J102" s="2">
        <v>11</v>
      </c>
      <c r="K102" s="2">
        <v>0</v>
      </c>
      <c r="L102" s="3">
        <v>0</v>
      </c>
    </row>
    <row r="103" spans="1:12" ht="15" x14ac:dyDescent="0.25">
      <c r="A103" s="7">
        <f>61705</f>
        <v>61705</v>
      </c>
      <c r="B103" s="2" t="s">
        <v>124</v>
      </c>
      <c r="C103" s="2" t="s">
        <v>120</v>
      </c>
      <c r="D103" s="2">
        <v>8493</v>
      </c>
      <c r="E103" s="2">
        <v>6975</v>
      </c>
      <c r="F103" s="2">
        <v>6950</v>
      </c>
      <c r="G103" s="2">
        <v>25</v>
      </c>
      <c r="H103" s="2">
        <v>0</v>
      </c>
      <c r="I103" s="2">
        <v>0</v>
      </c>
      <c r="J103" s="2">
        <v>12</v>
      </c>
      <c r="K103" s="2">
        <v>0</v>
      </c>
      <c r="L103" s="3">
        <v>0</v>
      </c>
    </row>
    <row r="104" spans="1:12" s="4" customFormat="1" ht="15" x14ac:dyDescent="0.25">
      <c r="A104" s="8" t="s">
        <v>125</v>
      </c>
      <c r="B104" s="9"/>
      <c r="C104" s="9"/>
      <c r="D104" s="5"/>
      <c r="E104" s="5"/>
      <c r="F104" s="5"/>
      <c r="G104" s="5"/>
      <c r="H104" s="5"/>
      <c r="I104" s="5"/>
      <c r="J104" s="5"/>
      <c r="K104" s="5"/>
      <c r="L104" s="6"/>
    </row>
    <row r="105" spans="1:12" ht="15" x14ac:dyDescent="0.25">
      <c r="A105" s="7">
        <f>66301</f>
        <v>66301</v>
      </c>
      <c r="B105" s="2" t="s">
        <v>126</v>
      </c>
      <c r="C105" s="2" t="s">
        <v>15</v>
      </c>
      <c r="D105" s="2">
        <v>307142</v>
      </c>
      <c r="E105" s="2">
        <v>250844</v>
      </c>
      <c r="F105" s="2">
        <v>249412</v>
      </c>
      <c r="G105" s="2">
        <v>1432</v>
      </c>
      <c r="H105" s="2">
        <v>11</v>
      </c>
      <c r="I105" s="2">
        <v>0</v>
      </c>
      <c r="J105" s="2">
        <v>435</v>
      </c>
      <c r="K105" s="2">
        <v>0</v>
      </c>
      <c r="L105" s="3">
        <v>0</v>
      </c>
    </row>
    <row r="106" spans="1:12" s="4" customFormat="1" ht="16.5" thickBot="1" x14ac:dyDescent="0.3">
      <c r="A106" s="14" t="s">
        <v>127</v>
      </c>
      <c r="B106" s="15"/>
      <c r="C106" s="15"/>
      <c r="D106" s="16">
        <v>1128763</v>
      </c>
      <c r="E106" s="16">
        <v>917843</v>
      </c>
      <c r="F106" s="16">
        <v>910359</v>
      </c>
      <c r="G106" s="16">
        <v>7484</v>
      </c>
      <c r="H106" s="16">
        <v>26</v>
      </c>
      <c r="I106" s="16">
        <v>0</v>
      </c>
      <c r="J106" s="16">
        <v>2131</v>
      </c>
      <c r="K106" s="16">
        <v>0</v>
      </c>
      <c r="L106" s="17">
        <v>0</v>
      </c>
    </row>
  </sheetData>
  <mergeCells count="12">
    <mergeCell ref="A71:C71"/>
    <mergeCell ref="A79:C79"/>
    <mergeCell ref="A91:C91"/>
    <mergeCell ref="A98:C98"/>
    <mergeCell ref="A104:C104"/>
    <mergeCell ref="A106:C106"/>
    <mergeCell ref="A2:C2"/>
    <mergeCell ref="A10:C10"/>
    <mergeCell ref="A21:C21"/>
    <mergeCell ref="A35:C35"/>
    <mergeCell ref="A52:C52"/>
    <mergeCell ref="A59:C59"/>
  </mergeCells>
  <pageMargins left="0.23622047244094491" right="0.23622047244094491" top="0.98425196850393704" bottom="0.98425196850393704" header="0.31496062992125984" footer="0.31496062992125984"/>
  <pageSetup paperSize="8" orientation="landscape" useFirstPageNumber="1" horizontalDpi="300" verticalDpi="300" r:id="rId1"/>
  <headerFooter>
    <oddHeader>&amp;LKrajowe Biuro Wyborcze
Delegatura w Lublinie&amp;C&amp;"Times New Roman,Normalny"&amp;12Meldunek kwartalny - 3 kwartał 2023 r.</oddHeader>
    <oddFooter>&amp;C&amp;"Times New Roman,Normalny"&amp;12Strona &amp;P</oddFooter>
  </headerFooter>
  <rowBreaks count="2" manualBreakCount="2">
    <brk id="34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rejestr_wyborcow_2023_kw_3_2023</vt:lpstr>
      <vt:lpstr>rejestr_wyborcow_2023_kw_3_2023!Obszar_wydruku</vt:lpstr>
      <vt:lpstr>rejestr_wyborcow_2023_kw_3_2023!Tytuły_wydruku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Wójtowicz</dc:creator>
  <dc:description/>
  <cp:lastModifiedBy>Marek Wójtowicz</cp:lastModifiedBy>
  <cp:revision>0</cp:revision>
  <cp:lastPrinted>2023-10-30T13:33:25Z</cp:lastPrinted>
  <dcterms:created xsi:type="dcterms:W3CDTF">2023-10-30T13:26:06Z</dcterms:created>
  <dcterms:modified xsi:type="dcterms:W3CDTF">2023-10-30T13:34:08Z</dcterms:modified>
  <dc:language>pl-PL</dc:language>
</cp:coreProperties>
</file>